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'Veri'!$A$1:$H$13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&quot; ₺&quot;;(#,##0)&quot; ₺&quot;"/>
    <numFmt numFmtId="165" formatCode="#,##0.0;(#,##0.0)"/>
    <numFmt numFmtId="166" formatCode="0.0%"/>
    <numFmt numFmtId="167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0D9488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4" fontId="2" fillId="0" borderId="0" pivotButton="0" quotePrefix="0" xfId="0"/>
    <xf numFmtId="166" fontId="2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4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4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Varlık Bazında Değer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'Hesaplar'!$B$2:$B$13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Sınıf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'Hesaplar'!$E$2:$E$7</f>
            </strRef>
          </cat>
          <val>
            <numRef>
              <f>'Hesaplar'!$F$2:$F$7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Getiri % (Varlık)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Kâr/Zarar Dağılımı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0%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GİRİŞ: Maliyet, Adet, Mevcut Fiyat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Yatirim Portföyü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Varlık, sınıf, getiri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PORTFÖY DEĞERİ</t>
        </is>
      </c>
      <c r="C10" s="13" t="n"/>
      <c r="D10" s="14" t="n"/>
      <c r="E10" s="12" t="inlineStr">
        <is>
          <t>TOPLAM KÂR/ZARAR</t>
        </is>
      </c>
      <c r="F10" s="13" t="n"/>
      <c r="G10" s="14" t="n"/>
      <c r="H10" s="12" t="inlineStr">
        <is>
          <t>TOPLAM GETİRİ</t>
        </is>
      </c>
      <c r="I10" s="13" t="n"/>
      <c r="J10" s="14" t="n"/>
      <c r="K10" s="12" t="inlineStr">
        <is>
          <t>EN İYİ VARLIK</t>
        </is>
      </c>
      <c r="L10" s="13" t="n"/>
      <c r="M10" s="14" t="n"/>
      <c r="N10" s="12" t="inlineStr">
        <is>
          <t>EN KÖTÜ VARLIK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Hesaplar!$B$18</f>
        <v/>
      </c>
      <c r="C11" s="13" t="n"/>
      <c r="D11" s="14" t="n"/>
      <c r="E11" s="15">
        <f>Hesaplar!$B$19</f>
        <v/>
      </c>
      <c r="F11" s="13" t="n"/>
      <c r="G11" s="14" t="n"/>
      <c r="H11" s="16">
        <f>Hesaplar!$B$20</f>
        <v/>
      </c>
      <c r="I11" s="13" t="n"/>
      <c r="J11" s="14" t="n"/>
      <c r="K11" s="17">
        <f>Hesaplar!$B$21</f>
        <v/>
      </c>
      <c r="L11" s="13" t="n"/>
      <c r="M11" s="14" t="n"/>
      <c r="N11" s="17">
        <f>Hesaplar!$B$23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Mevcut piyasa</t>
        </is>
      </c>
      <c r="C12" s="4" t="n"/>
      <c r="D12" s="19" t="n"/>
      <c r="E12" s="18" t="inlineStr">
        <is>
          <t>Maliyet üzerinden</t>
        </is>
      </c>
      <c r="F12" s="4" t="n"/>
      <c r="G12" s="19" t="n"/>
      <c r="H12" s="18" t="inlineStr">
        <is>
          <t>Tüm portföy</t>
        </is>
      </c>
      <c r="I12" s="4" t="n"/>
      <c r="J12" s="19" t="n"/>
      <c r="K12" s="18" t="inlineStr">
        <is>
          <t>En yüksek getiri %</t>
        </is>
      </c>
      <c r="L12" s="4" t="n"/>
      <c r="M12" s="19" t="n"/>
      <c r="N12" s="18" t="inlineStr">
        <is>
          <t>En düşük getiri %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SINIFLAR &amp; GETİRİ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3" customWidth="1" min="2" max="2"/>
    <col width="13" customWidth="1" min="3" max="3"/>
    <col width="10" customWidth="1" min="4" max="4"/>
    <col width="14" customWidth="1" min="5" max="5"/>
    <col width="13" customWidth="1" min="6" max="6"/>
    <col width="13" customWidth="1" min="7" max="7"/>
    <col width="11" customWidth="1" min="8" max="8"/>
  </cols>
  <sheetData>
    <row r="1">
      <c r="A1" s="23" t="inlineStr">
        <is>
          <t>VARLIK</t>
        </is>
      </c>
      <c r="B1" s="23" t="inlineStr">
        <is>
          <t>SINIF</t>
        </is>
      </c>
      <c r="C1" s="23" t="inlineStr">
        <is>
          <t>MALIYET</t>
        </is>
      </c>
      <c r="D1" s="23" t="inlineStr">
        <is>
          <t>ADET</t>
        </is>
      </c>
      <c r="E1" s="23" t="inlineStr">
        <is>
          <t>MEVCUT FIYAT</t>
        </is>
      </c>
      <c r="F1" s="23" t="inlineStr">
        <is>
          <t>DEĞER</t>
        </is>
      </c>
      <c r="G1" s="23" t="inlineStr">
        <is>
          <t>KÂR/ZARAR</t>
        </is>
      </c>
      <c r="H1" s="23" t="inlineStr">
        <is>
          <t>GETIRI %</t>
        </is>
      </c>
    </row>
    <row r="2">
      <c r="A2" s="24" t="inlineStr">
        <is>
          <t>BIST: AKBNK</t>
        </is>
      </c>
      <c r="B2" s="24" t="inlineStr">
        <is>
          <t>Hisse Senedi</t>
        </is>
      </c>
      <c r="C2" s="25" t="n">
        <v>13461</v>
      </c>
      <c r="D2" s="26" t="n">
        <v>243</v>
      </c>
      <c r="E2" s="25" t="n">
        <v>56.76</v>
      </c>
      <c r="F2" s="27">
        <f>D2*E2</f>
        <v/>
      </c>
      <c r="G2" s="27">
        <f>F2-C2</f>
        <v/>
      </c>
      <c r="H2" s="28">
        <f>IFERROR((F2-C2)/C2,0)</f>
        <v/>
      </c>
    </row>
    <row r="3">
      <c r="A3" s="24" t="inlineStr">
        <is>
          <t>BIST: GARAN</t>
        </is>
      </c>
      <c r="B3" s="24" t="inlineStr">
        <is>
          <t>Hisse Senedi</t>
        </is>
      </c>
      <c r="C3" s="25" t="n">
        <v>2426</v>
      </c>
      <c r="D3" s="26" t="n">
        <v>137</v>
      </c>
      <c r="E3" s="25" t="n">
        <v>13.72</v>
      </c>
      <c r="F3" s="27">
        <f>D3*E3</f>
        <v/>
      </c>
      <c r="G3" s="27">
        <f>F3-C3</f>
        <v/>
      </c>
      <c r="H3" s="28">
        <f>IFERROR((F3-C3)/C3,0)</f>
        <v/>
      </c>
    </row>
    <row r="4">
      <c r="A4" s="24" t="inlineStr">
        <is>
          <t>AAPL</t>
        </is>
      </c>
      <c r="B4" s="24" t="inlineStr">
        <is>
          <t>Hisse Senedi</t>
        </is>
      </c>
      <c r="C4" s="25" t="n">
        <v>14481</v>
      </c>
      <c r="D4" s="26" t="n">
        <v>90</v>
      </c>
      <c r="E4" s="25" t="n">
        <v>129.87</v>
      </c>
      <c r="F4" s="27">
        <f>D4*E4</f>
        <v/>
      </c>
      <c r="G4" s="27">
        <f>F4-C4</f>
        <v/>
      </c>
      <c r="H4" s="28">
        <f>IFERROR((F4-C4)/C4,0)</f>
        <v/>
      </c>
    </row>
    <row r="5">
      <c r="A5" s="24" t="inlineStr">
        <is>
          <t>TSLA</t>
        </is>
      </c>
      <c r="B5" s="24" t="inlineStr">
        <is>
          <t>Hisse Senedi</t>
        </is>
      </c>
      <c r="C5" s="25" t="n">
        <v>15117</v>
      </c>
      <c r="D5" s="26" t="n">
        <v>10</v>
      </c>
      <c r="E5" s="25" t="n">
        <v>2125.44</v>
      </c>
      <c r="F5" s="27">
        <f>D5*E5</f>
        <v/>
      </c>
      <c r="G5" s="27">
        <f>F5-C5</f>
        <v/>
      </c>
      <c r="H5" s="28">
        <f>IFERROR((F5-C5)/C5,0)</f>
        <v/>
      </c>
    </row>
    <row r="6">
      <c r="A6" s="24" t="inlineStr">
        <is>
          <t>DT 10Y</t>
        </is>
      </c>
      <c r="B6" s="24" t="inlineStr">
        <is>
          <t>Tahvil</t>
        </is>
      </c>
      <c r="C6" s="25" t="n">
        <v>64912</v>
      </c>
      <c r="D6" s="26" t="n">
        <v>28</v>
      </c>
      <c r="E6" s="25" t="n">
        <v>2609.54</v>
      </c>
      <c r="F6" s="27">
        <f>D6*E6</f>
        <v/>
      </c>
      <c r="G6" s="27">
        <f>F6-C6</f>
        <v/>
      </c>
      <c r="H6" s="28">
        <f>IFERROR((F6-C6)/C6,0)</f>
        <v/>
      </c>
    </row>
    <row r="7">
      <c r="A7" s="24" t="inlineStr">
        <is>
          <t>BTC</t>
        </is>
      </c>
      <c r="B7" s="24" t="inlineStr">
        <is>
          <t>Kripto</t>
        </is>
      </c>
      <c r="C7" s="25" t="n">
        <v>25472</v>
      </c>
      <c r="D7" s="26" t="n">
        <v>33.15</v>
      </c>
      <c r="E7" s="25" t="n">
        <v>1147.96</v>
      </c>
      <c r="F7" s="27">
        <f>D7*E7</f>
        <v/>
      </c>
      <c r="G7" s="27">
        <f>F7-C7</f>
        <v/>
      </c>
      <c r="H7" s="28">
        <f>IFERROR((F7-C7)/C7,0)</f>
        <v/>
      </c>
    </row>
    <row r="8">
      <c r="A8" s="24" t="inlineStr">
        <is>
          <t>ETH</t>
        </is>
      </c>
      <c r="B8" s="24" t="inlineStr">
        <is>
          <t>Kripto</t>
        </is>
      </c>
      <c r="C8" s="25" t="n">
        <v>26079</v>
      </c>
      <c r="D8" s="26" t="n">
        <v>9.94</v>
      </c>
      <c r="E8" s="25" t="n">
        <v>3761.37</v>
      </c>
      <c r="F8" s="27">
        <f>D8*E8</f>
        <v/>
      </c>
      <c r="G8" s="27">
        <f>F8-C8</f>
        <v/>
      </c>
      <c r="H8" s="28">
        <f>IFERROR((F8-C8)/C8,0)</f>
        <v/>
      </c>
    </row>
    <row r="9">
      <c r="A9" s="24" t="inlineStr">
        <is>
          <t>Altın Gram</t>
        </is>
      </c>
      <c r="B9" s="24" t="inlineStr">
        <is>
          <t>Altın</t>
        </is>
      </c>
      <c r="C9" s="25" t="n">
        <v>19358</v>
      </c>
      <c r="D9" s="26" t="n">
        <v>82</v>
      </c>
      <c r="E9" s="25" t="n">
        <v>242.38</v>
      </c>
      <c r="F9" s="27">
        <f>D9*E9</f>
        <v/>
      </c>
      <c r="G9" s="27">
        <f>F9-C9</f>
        <v/>
      </c>
      <c r="H9" s="28">
        <f>IFERROR((F9-C9)/C9,0)</f>
        <v/>
      </c>
    </row>
    <row r="10">
      <c r="A10" s="24" t="inlineStr">
        <is>
          <t>Endeks Fonu</t>
        </is>
      </c>
      <c r="B10" s="24" t="inlineStr">
        <is>
          <t>Fon</t>
        </is>
      </c>
      <c r="C10" s="25" t="n">
        <v>37004</v>
      </c>
      <c r="D10" s="26" t="n">
        <v>147</v>
      </c>
      <c r="E10" s="25" t="n">
        <v>185.45</v>
      </c>
      <c r="F10" s="27">
        <f>D10*E10</f>
        <v/>
      </c>
      <c r="G10" s="27">
        <f>F10-C10</f>
        <v/>
      </c>
      <c r="H10" s="28">
        <f>IFERROR((F10-C10)/C10,0)</f>
        <v/>
      </c>
    </row>
    <row r="11">
      <c r="A11" s="24" t="inlineStr">
        <is>
          <t>USD Nakit</t>
        </is>
      </c>
      <c r="B11" s="24" t="inlineStr">
        <is>
          <t>Nakit</t>
        </is>
      </c>
      <c r="C11" s="25" t="n">
        <v>46520</v>
      </c>
      <c r="D11" s="26" t="n">
        <v>244</v>
      </c>
      <c r="E11" s="25" t="n">
        <v>257.96</v>
      </c>
      <c r="F11" s="27">
        <f>D11*E11</f>
        <v/>
      </c>
      <c r="G11" s="27">
        <f>F11-C11</f>
        <v/>
      </c>
      <c r="H11" s="28">
        <f>IFERROR((F11-C11)/C11,0)</f>
        <v/>
      </c>
    </row>
    <row r="12">
      <c r="A12" s="24" t="inlineStr">
        <is>
          <t>EUR Nakit</t>
        </is>
      </c>
      <c r="B12" s="24" t="inlineStr">
        <is>
          <t>Nakit</t>
        </is>
      </c>
      <c r="C12" s="25" t="n">
        <v>73562</v>
      </c>
      <c r="D12" s="26" t="n">
        <v>156</v>
      </c>
      <c r="E12" s="25" t="n">
        <v>408.6</v>
      </c>
      <c r="F12" s="27">
        <f>D12*E12</f>
        <v/>
      </c>
      <c r="G12" s="27">
        <f>F12-C12</f>
        <v/>
      </c>
      <c r="H12" s="28">
        <f>IFERROR((F12-C12)/C12,0)</f>
        <v/>
      </c>
    </row>
    <row r="13">
      <c r="A13" s="24" t="inlineStr">
        <is>
          <t>Para Piyasası</t>
        </is>
      </c>
      <c r="B13" s="24" t="inlineStr">
        <is>
          <t>Fon</t>
        </is>
      </c>
      <c r="C13" s="25" t="n">
        <v>8864</v>
      </c>
      <c r="D13" s="26" t="n">
        <v>74</v>
      </c>
      <c r="E13" s="25" t="n">
        <v>92.87</v>
      </c>
      <c r="F13" s="27">
        <f>D13*E13</f>
        <v/>
      </c>
      <c r="G13" s="27">
        <f>F13-C13</f>
        <v/>
      </c>
      <c r="H13" s="28">
        <f>IFERROR((F13-C13)/C13,0)</f>
        <v/>
      </c>
    </row>
  </sheetData>
  <autoFilter ref="A1:H13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1" customWidth="1" min="3" max="3"/>
    <col width="2" customWidth="1" min="4" max="4"/>
    <col width="15" customWidth="1" min="5" max="5"/>
    <col width="14" customWidth="1" min="6" max="6"/>
    <col width="9" customWidth="1" min="7" max="7"/>
  </cols>
  <sheetData>
    <row r="1">
      <c r="A1" s="23" t="inlineStr">
        <is>
          <t>VARLIK</t>
        </is>
      </c>
      <c r="B1" s="23" t="inlineStr">
        <is>
          <t>DEĞER</t>
        </is>
      </c>
      <c r="C1" s="23" t="inlineStr">
        <is>
          <t>GETIRI %</t>
        </is>
      </c>
      <c r="E1" s="29" t="inlineStr">
        <is>
          <t>SINIF</t>
        </is>
      </c>
      <c r="F1" s="29" t="inlineStr">
        <is>
          <t>DEĞER</t>
        </is>
      </c>
      <c r="G1" s="29" t="inlineStr">
        <is>
          <t>PAY %</t>
        </is>
      </c>
    </row>
    <row r="2">
      <c r="A2" s="24" t="inlineStr">
        <is>
          <t>BIST: AKBNK</t>
        </is>
      </c>
      <c r="B2" s="27">
        <f>'Veri'!$F$2</f>
        <v/>
      </c>
      <c r="C2" s="28">
        <f>'Veri'!$H$2</f>
        <v/>
      </c>
      <c r="E2" s="30" t="inlineStr">
        <is>
          <t>Hisse Senedi</t>
        </is>
      </c>
      <c r="F2" s="27">
        <f>SUMIFS('Veri'!$F$2:$F$5000,'Veri'!$B$2:$B$5000,$E2)</f>
        <v/>
      </c>
      <c r="G2" s="28">
        <f>IFERROR(F2/SUM($F$2:$F$7),0)</f>
        <v/>
      </c>
    </row>
    <row r="3">
      <c r="A3" s="24" t="inlineStr">
        <is>
          <t>BIST: GARAN</t>
        </is>
      </c>
      <c r="B3" s="27">
        <f>'Veri'!$F$3</f>
        <v/>
      </c>
      <c r="C3" s="28">
        <f>'Veri'!$H$3</f>
        <v/>
      </c>
      <c r="E3" s="30" t="inlineStr">
        <is>
          <t>Tahvil</t>
        </is>
      </c>
      <c r="F3" s="27">
        <f>SUMIFS('Veri'!$F$2:$F$5000,'Veri'!$B$2:$B$5000,$E3)</f>
        <v/>
      </c>
      <c r="G3" s="28">
        <f>IFERROR(F3/SUM($F$2:$F$7),0)</f>
        <v/>
      </c>
    </row>
    <row r="4">
      <c r="A4" s="24" t="inlineStr">
        <is>
          <t>AAPL</t>
        </is>
      </c>
      <c r="B4" s="27">
        <f>'Veri'!$F$4</f>
        <v/>
      </c>
      <c r="C4" s="28">
        <f>'Veri'!$H$4</f>
        <v/>
      </c>
      <c r="E4" s="30" t="inlineStr">
        <is>
          <t>Kripto</t>
        </is>
      </c>
      <c r="F4" s="27">
        <f>SUMIFS('Veri'!$F$2:$F$5000,'Veri'!$B$2:$B$5000,$E4)</f>
        <v/>
      </c>
      <c r="G4" s="28">
        <f>IFERROR(F4/SUM($F$2:$F$7),0)</f>
        <v/>
      </c>
    </row>
    <row r="5">
      <c r="A5" s="24" t="inlineStr">
        <is>
          <t>TSLA</t>
        </is>
      </c>
      <c r="B5" s="27">
        <f>'Veri'!$F$5</f>
        <v/>
      </c>
      <c r="C5" s="28">
        <f>'Veri'!$H$5</f>
        <v/>
      </c>
      <c r="E5" s="30" t="inlineStr">
        <is>
          <t>Altın</t>
        </is>
      </c>
      <c r="F5" s="27">
        <f>SUMIFS('Veri'!$F$2:$F$5000,'Veri'!$B$2:$B$5000,$E5)</f>
        <v/>
      </c>
      <c r="G5" s="28">
        <f>IFERROR(F5/SUM($F$2:$F$7),0)</f>
        <v/>
      </c>
    </row>
    <row r="6">
      <c r="A6" s="24" t="inlineStr">
        <is>
          <t>DT 10Y</t>
        </is>
      </c>
      <c r="B6" s="27">
        <f>'Veri'!$F$6</f>
        <v/>
      </c>
      <c r="C6" s="28">
        <f>'Veri'!$H$6</f>
        <v/>
      </c>
      <c r="E6" s="30" t="inlineStr">
        <is>
          <t>Fon</t>
        </is>
      </c>
      <c r="F6" s="27">
        <f>SUMIFS('Veri'!$F$2:$F$5000,'Veri'!$B$2:$B$5000,$E6)</f>
        <v/>
      </c>
      <c r="G6" s="28">
        <f>IFERROR(F6/SUM($F$2:$F$7),0)</f>
        <v/>
      </c>
    </row>
    <row r="7">
      <c r="A7" s="24" t="inlineStr">
        <is>
          <t>BTC</t>
        </is>
      </c>
      <c r="B7" s="27">
        <f>'Veri'!$F$7</f>
        <v/>
      </c>
      <c r="C7" s="28">
        <f>'Veri'!$H$7</f>
        <v/>
      </c>
      <c r="E7" s="30" t="inlineStr">
        <is>
          <t>Nakit</t>
        </is>
      </c>
      <c r="F7" s="27">
        <f>SUMIFS('Veri'!$F$2:$F$5000,'Veri'!$B$2:$B$5000,$E7)</f>
        <v/>
      </c>
      <c r="G7" s="28">
        <f>IFERROR(F7/SUM($F$2:$F$7),0)</f>
        <v/>
      </c>
    </row>
    <row r="8">
      <c r="A8" s="24" t="inlineStr">
        <is>
          <t>ETH</t>
        </is>
      </c>
      <c r="B8" s="27">
        <f>'Veri'!$F$8</f>
        <v/>
      </c>
      <c r="C8" s="28">
        <f>'Veri'!$H$8</f>
        <v/>
      </c>
    </row>
    <row r="9">
      <c r="A9" s="24" t="inlineStr">
        <is>
          <t>Altın Gram</t>
        </is>
      </c>
      <c r="B9" s="27">
        <f>'Veri'!$F$9</f>
        <v/>
      </c>
      <c r="C9" s="28">
        <f>'Veri'!$H$9</f>
        <v/>
      </c>
    </row>
    <row r="10">
      <c r="A10" s="24" t="inlineStr">
        <is>
          <t>Endeks Fonu</t>
        </is>
      </c>
      <c r="B10" s="27">
        <f>'Veri'!$F$10</f>
        <v/>
      </c>
      <c r="C10" s="28">
        <f>'Veri'!$H$10</f>
        <v/>
      </c>
    </row>
    <row r="11">
      <c r="A11" s="24" t="inlineStr">
        <is>
          <t>USD Nakit</t>
        </is>
      </c>
      <c r="B11" s="27">
        <f>'Veri'!$F$11</f>
        <v/>
      </c>
      <c r="C11" s="28">
        <f>'Veri'!$H$11</f>
        <v/>
      </c>
    </row>
    <row r="12">
      <c r="A12" s="24" t="inlineStr">
        <is>
          <t>EUR Nakit</t>
        </is>
      </c>
      <c r="B12" s="27">
        <f>'Veri'!$F$12</f>
        <v/>
      </c>
      <c r="C12" s="28">
        <f>'Veri'!$H$12</f>
        <v/>
      </c>
    </row>
    <row r="13">
      <c r="A13" s="24" t="inlineStr">
        <is>
          <t>Para Piyasası</t>
        </is>
      </c>
      <c r="B13" s="27">
        <f>'Veri'!$F$13</f>
        <v/>
      </c>
      <c r="C13" s="28">
        <f>'Veri'!$H$13</f>
        <v/>
      </c>
    </row>
    <row r="16">
      <c r="A16" s="31" t="inlineStr">
        <is>
          <t>KPI HESAPLAMALARI</t>
        </is>
      </c>
      <c r="B16" s="32" t="n"/>
    </row>
    <row r="17">
      <c r="A17" s="30" t="inlineStr">
        <is>
          <t>Toplam Maliyet</t>
        </is>
      </c>
      <c r="B17" s="33">
        <f>SUM('Veri'!$C$2:$C$5000)</f>
        <v/>
      </c>
    </row>
    <row r="18">
      <c r="A18" s="30" t="inlineStr">
        <is>
          <t>Toplam Değer</t>
        </is>
      </c>
      <c r="B18" s="33">
        <f>SUM('Veri'!$F$2:$F$5000)</f>
        <v/>
      </c>
    </row>
    <row r="19">
      <c r="A19" s="30" t="inlineStr">
        <is>
          <t>Net Kâr/Zarar</t>
        </is>
      </c>
      <c r="B19" s="33">
        <f>$B$18-$B$17</f>
        <v/>
      </c>
    </row>
    <row r="20">
      <c r="A20" s="30" t="inlineStr">
        <is>
          <t>Toplam Getiri %</t>
        </is>
      </c>
      <c r="B20" s="34">
        <f>IFERROR($B$19/$B$17,0)</f>
        <v/>
      </c>
    </row>
    <row r="21">
      <c r="A21" s="30" t="inlineStr">
        <is>
          <t>En İyi Varlık</t>
        </is>
      </c>
      <c r="B21" s="35">
        <f>INDEX($A$2:$A$13,MATCH(MAX($C$2:$C$13),$C$2:$C$13,0))</f>
        <v/>
      </c>
    </row>
    <row r="22">
      <c r="A22" s="30" t="inlineStr">
        <is>
          <t>En İyi Getiri</t>
        </is>
      </c>
      <c r="B22" s="34">
        <f>MAX($C$2:$C$13)</f>
        <v/>
      </c>
    </row>
    <row r="23">
      <c r="A23" s="30" t="inlineStr">
        <is>
          <t>En Kötü Varlık</t>
        </is>
      </c>
      <c r="B23" s="35">
        <f>INDEX($A$2:$A$13,MATCH(MIN($C$2:$C$13),$C$2:$C$13,0))</f>
        <v/>
      </c>
    </row>
    <row r="24">
      <c r="A24" s="30" t="inlineStr">
        <is>
          <t>En Kötü Getiri</t>
        </is>
      </c>
      <c r="B24" s="34">
        <f>MIN($C$2:$C$13)</f>
        <v/>
      </c>
    </row>
    <row r="25">
      <c r="A25" s="30" t="inlineStr">
        <is>
          <t>Varlık Sayısı</t>
        </is>
      </c>
      <c r="B25" s="36">
        <f>COUNTA('Veri'!$A$2:$A$5000)</f>
        <v/>
      </c>
    </row>
  </sheetData>
  <conditionalFormatting sqref="B2:B13">
    <cfRule type="dataBar" priority="1">
      <dataBar>
        <cfvo type="min"/>
        <cfvo type="max"/>
        <color rgb="004F46E5"/>
      </dataBar>
    </cfRule>
  </conditionalFormatting>
  <conditionalFormatting sqref="C2:C13">
    <cfRule type="colorScale" priority="2">
      <colorScale>
        <cfvo type="num" val="-0.3"/>
        <cfvo type="num" val="0"/>
        <cfvo type="num" val="0.3"/>
        <color rgb="00F8696B"/>
        <color rgb="00FFEB84"/>
        <color rgb="0063BE7B"/>
      </colorScale>
    </cfRule>
  </conditionalFormatting>
  <conditionalFormatting sqref="F2:F7">
    <cfRule type="dataBar" priority="3">
      <dataBar>
        <cfvo type="min"/>
        <cfvo type="max"/>
        <color rgb="000D9488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