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'Data'!$A$1:$H$13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;(&quot;$&quot;#,##0)"/>
    <numFmt numFmtId="165" formatCode="#,##0.0;(#,##0.0)"/>
    <numFmt numFmtId="166" formatCode="0.0%"/>
    <numFmt numFmtId="167" formatCode="#,##0;(#,##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color rgb="003F3F46"/>
      <sz val="10"/>
    </font>
    <font>
      <name val="Aptos"/>
      <b val="1"/>
      <color rgb="0018181B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0D9488"/>
      </patternFill>
    </fill>
    <fill>
      <patternFill patternType="solid">
        <fgColor rgb="004F46E5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/>
      <right/>
      <top/>
      <bottom style="thin">
        <color rgb="00D4D4D8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4" fontId="9" fillId="3" borderId="6" applyAlignment="1" pivotButton="0" quotePrefix="0" xfId="0">
      <alignment horizontal="left" vertical="center" indent="1"/>
    </xf>
    <xf numFmtId="166" fontId="9" fillId="3" borderId="6" applyAlignment="1" pivotButton="0" quotePrefix="0" xfId="0">
      <alignment horizontal="left" vertical="center" indent="1"/>
    </xf>
    <xf numFmtId="4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2" applyAlignment="1" pivotButton="0" quotePrefix="0" xfId="0">
      <alignment horizontal="left" vertical="bottom"/>
    </xf>
    <xf numFmtId="0" fontId="0" fillId="0" borderId="2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0" borderId="0" pivotButton="0" quotePrefix="0" xfId="0"/>
    <xf numFmtId="0" fontId="1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164" fontId="5" fillId="0" borderId="0" pivotButton="0" quotePrefix="0" xfId="0"/>
    <xf numFmtId="166" fontId="5" fillId="0" borderId="0" pivotButton="0" quotePrefix="0" xfId="0"/>
    <xf numFmtId="49" fontId="5" fillId="0" borderId="0" pivotButton="0" quotePrefix="0" xfId="0"/>
    <xf numFmtId="167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Value by Asset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'Calc'!$B$2:$B$13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Class Allocation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'Calc'!F1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C3AED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'Calc'!$E$2:$E$7</f>
            </strRef>
          </cat>
          <val>
            <numRef>
              <f>'Calc'!$F$2:$F$7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Return % (Asset)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'Calc'!C1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'Calc'!$C$2:$C$13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P/L Distribution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'Calc'!C1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'Calc'!$A$2:$A$13</f>
            </strRef>
          </cat>
          <val>
            <numRef>
              <f>'Calc'!$C$2:$C$13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C1" authorId="0" shapeId="0">
      <text>
        <t>INPUT: edit Cost Basis, Units, Current Price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Investment Portfolio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Holdings, asset class, return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PORTFOLIO VALUE</t>
        </is>
      </c>
      <c r="C10" s="13" t="n"/>
      <c r="D10" s="14" t="n"/>
      <c r="E10" s="12" t="inlineStr">
        <is>
          <t>TOTAL P/L</t>
        </is>
      </c>
      <c r="F10" s="13" t="n"/>
      <c r="G10" s="14" t="n"/>
      <c r="H10" s="12" t="inlineStr">
        <is>
          <t>TOTAL RETURN</t>
        </is>
      </c>
      <c r="I10" s="13" t="n"/>
      <c r="J10" s="14" t="n"/>
      <c r="K10" s="12" t="inlineStr">
        <is>
          <t>BEST ASSET</t>
        </is>
      </c>
      <c r="L10" s="13" t="n"/>
      <c r="M10" s="14" t="n"/>
      <c r="N10" s="12" t="inlineStr">
        <is>
          <t>WORST ASSET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Calc!$B$18</f>
        <v/>
      </c>
      <c r="C11" s="13" t="n"/>
      <c r="D11" s="14" t="n"/>
      <c r="E11" s="15">
        <f>Calc!$B$19</f>
        <v/>
      </c>
      <c r="F11" s="13" t="n"/>
      <c r="G11" s="14" t="n"/>
      <c r="H11" s="16">
        <f>Calc!$B$20</f>
        <v/>
      </c>
      <c r="I11" s="13" t="n"/>
      <c r="J11" s="14" t="n"/>
      <c r="K11" s="17">
        <f>Calc!$B$21</f>
        <v/>
      </c>
      <c r="L11" s="13" t="n"/>
      <c r="M11" s="14" t="n"/>
      <c r="N11" s="17">
        <f>Calc!$B$23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Current market</t>
        </is>
      </c>
      <c r="C12" s="4" t="n"/>
      <c r="D12" s="19" t="n"/>
      <c r="E12" s="18" t="inlineStr">
        <is>
          <t>Vs cost basis</t>
        </is>
      </c>
      <c r="F12" s="4" t="n"/>
      <c r="G12" s="19" t="n"/>
      <c r="H12" s="18" t="inlineStr">
        <is>
          <t>Whole portfolio</t>
        </is>
      </c>
      <c r="I12" s="4" t="n"/>
      <c r="J12" s="19" t="n"/>
      <c r="K12" s="18" t="inlineStr">
        <is>
          <t>Highest return %</t>
        </is>
      </c>
      <c r="L12" s="4" t="n"/>
      <c r="M12" s="19" t="n"/>
      <c r="N12" s="18" t="inlineStr">
        <is>
          <t>Lowest return %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OVERVIEW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CLASSES &amp; RETURNS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0" customWidth="1" min="4" max="4"/>
    <col width="14" customWidth="1" min="5" max="5"/>
    <col width="13" customWidth="1" min="6" max="6"/>
    <col width="13" customWidth="1" min="7" max="7"/>
    <col width="11" customWidth="1" min="8" max="8"/>
  </cols>
  <sheetData>
    <row r="1">
      <c r="A1" s="23" t="inlineStr">
        <is>
          <t>ASSET</t>
        </is>
      </c>
      <c r="B1" s="23" t="inlineStr">
        <is>
          <t>CLASS</t>
        </is>
      </c>
      <c r="C1" s="23" t="inlineStr">
        <is>
          <t>COST BASIS</t>
        </is>
      </c>
      <c r="D1" s="23" t="inlineStr">
        <is>
          <t>UNITS</t>
        </is>
      </c>
      <c r="E1" s="23" t="inlineStr">
        <is>
          <t>CURRENT PRICE</t>
        </is>
      </c>
      <c r="F1" s="23" t="inlineStr">
        <is>
          <t>VALUE</t>
        </is>
      </c>
      <c r="G1" s="23" t="inlineStr">
        <is>
          <t>P/L</t>
        </is>
      </c>
      <c r="H1" s="23" t="inlineStr">
        <is>
          <t>RETURN %</t>
        </is>
      </c>
    </row>
    <row r="2">
      <c r="A2" s="24" t="inlineStr">
        <is>
          <t>AAPL</t>
        </is>
      </c>
      <c r="B2" s="24" t="inlineStr">
        <is>
          <t>Stocks</t>
        </is>
      </c>
      <c r="C2" s="25" t="n">
        <v>796</v>
      </c>
      <c r="D2" s="26" t="n">
        <v>243</v>
      </c>
      <c r="E2" s="25" t="n">
        <v>3.36</v>
      </c>
      <c r="F2" s="27">
        <f>D2*E2</f>
        <v/>
      </c>
      <c r="G2" s="27">
        <f>F2-C2</f>
        <v/>
      </c>
      <c r="H2" s="28">
        <f>IFERROR((F2-C2)/C2,0)</f>
        <v/>
      </c>
    </row>
    <row r="3">
      <c r="A3" s="24" t="inlineStr">
        <is>
          <t>MSFT</t>
        </is>
      </c>
      <c r="B3" s="24" t="inlineStr">
        <is>
          <t>Stocks</t>
        </is>
      </c>
      <c r="C3" s="25" t="n">
        <v>106</v>
      </c>
      <c r="D3" s="26" t="n">
        <v>137</v>
      </c>
      <c r="E3" s="25" t="n">
        <v>0.6</v>
      </c>
      <c r="F3" s="27">
        <f>D3*E3</f>
        <v/>
      </c>
      <c r="G3" s="27">
        <f>F3-C3</f>
        <v/>
      </c>
      <c r="H3" s="28">
        <f>IFERROR((F3-C3)/C3,0)</f>
        <v/>
      </c>
    </row>
    <row r="4">
      <c r="A4" s="24" t="inlineStr">
        <is>
          <t>GOOG</t>
        </is>
      </c>
      <c r="B4" s="24" t="inlineStr">
        <is>
          <t>Stocks</t>
        </is>
      </c>
      <c r="C4" s="25" t="n">
        <v>4968</v>
      </c>
      <c r="D4" s="26" t="n">
        <v>29</v>
      </c>
      <c r="E4" s="25" t="n">
        <v>165.52</v>
      </c>
      <c r="F4" s="27">
        <f>D4*E4</f>
        <v/>
      </c>
      <c r="G4" s="27">
        <f>F4-C4</f>
        <v/>
      </c>
      <c r="H4" s="28">
        <f>IFERROR((F4-C4)/C4,0)</f>
        <v/>
      </c>
    </row>
    <row r="5">
      <c r="A5" s="24" t="inlineStr">
        <is>
          <t>TSLA</t>
        </is>
      </c>
      <c r="B5" s="24" t="inlineStr">
        <is>
          <t>Stocks</t>
        </is>
      </c>
      <c r="C5" s="25" t="n">
        <v>3324</v>
      </c>
      <c r="D5" s="26" t="n">
        <v>30</v>
      </c>
      <c r="E5" s="25" t="n">
        <v>79.45</v>
      </c>
      <c r="F5" s="27">
        <f>D5*E5</f>
        <v/>
      </c>
      <c r="G5" s="27">
        <f>F5-C5</f>
        <v/>
      </c>
      <c r="H5" s="28">
        <f>IFERROR((F5-C5)/C5,0)</f>
        <v/>
      </c>
    </row>
    <row r="6">
      <c r="A6" s="24" t="inlineStr">
        <is>
          <t>US 10Y</t>
        </is>
      </c>
      <c r="B6" s="24" t="inlineStr">
        <is>
          <t>Bonds</t>
        </is>
      </c>
      <c r="C6" s="25" t="n">
        <v>5454</v>
      </c>
      <c r="D6" s="26" t="n">
        <v>175</v>
      </c>
      <c r="E6" s="25" t="n">
        <v>42.84</v>
      </c>
      <c r="F6" s="27">
        <f>D6*E6</f>
        <v/>
      </c>
      <c r="G6" s="27">
        <f>F6-C6</f>
        <v/>
      </c>
      <c r="H6" s="28">
        <f>IFERROR((F6-C6)/C6,0)</f>
        <v/>
      </c>
    </row>
    <row r="7">
      <c r="A7" s="24" t="inlineStr">
        <is>
          <t>BTC</t>
        </is>
      </c>
      <c r="B7" s="24" t="inlineStr">
        <is>
          <t>Crypto</t>
        </is>
      </c>
      <c r="C7" s="25" t="n">
        <v>822</v>
      </c>
      <c r="D7" s="26" t="n">
        <v>26.84</v>
      </c>
      <c r="E7" s="25" t="n">
        <v>25.83</v>
      </c>
      <c r="F7" s="27">
        <f>D7*E7</f>
        <v/>
      </c>
      <c r="G7" s="27">
        <f>F7-C7</f>
        <v/>
      </c>
      <c r="H7" s="28">
        <f>IFERROR((F7-C7)/C7,0)</f>
        <v/>
      </c>
    </row>
    <row r="8">
      <c r="A8" s="24" t="inlineStr">
        <is>
          <t>ETH</t>
        </is>
      </c>
      <c r="B8" s="24" t="inlineStr">
        <is>
          <t>Crypto</t>
        </is>
      </c>
      <c r="C8" s="25" t="n">
        <v>4877</v>
      </c>
      <c r="D8" s="26" t="n">
        <v>49.63</v>
      </c>
      <c r="E8" s="25" t="n">
        <v>120.87</v>
      </c>
      <c r="F8" s="27">
        <f>D8*E8</f>
        <v/>
      </c>
      <c r="G8" s="27">
        <f>F8-C8</f>
        <v/>
      </c>
      <c r="H8" s="28">
        <f>IFERROR((F8-C8)/C8,0)</f>
        <v/>
      </c>
    </row>
    <row r="9">
      <c r="A9" s="24" t="inlineStr">
        <is>
          <t>Gold (oz)</t>
        </is>
      </c>
      <c r="B9" s="24" t="inlineStr">
        <is>
          <t>Gold</t>
        </is>
      </c>
      <c r="C9" s="25" t="n">
        <v>1641</v>
      </c>
      <c r="D9" s="26" t="n">
        <v>41</v>
      </c>
      <c r="E9" s="25" t="n">
        <v>57.38</v>
      </c>
      <c r="F9" s="27">
        <f>D9*E9</f>
        <v/>
      </c>
      <c r="G9" s="27">
        <f>F9-C9</f>
        <v/>
      </c>
      <c r="H9" s="28">
        <f>IFERROR((F9-C9)/C9,0)</f>
        <v/>
      </c>
    </row>
    <row r="10">
      <c r="A10" s="24" t="inlineStr">
        <is>
          <t>S&amp;P 500 ETF</t>
        </is>
      </c>
      <c r="B10" s="24" t="inlineStr">
        <is>
          <t>Funds</t>
        </is>
      </c>
      <c r="C10" s="25" t="n">
        <v>6065</v>
      </c>
      <c r="D10" s="26" t="n">
        <v>38</v>
      </c>
      <c r="E10" s="25" t="n">
        <v>150.31</v>
      </c>
      <c r="F10" s="27">
        <f>D10*E10</f>
        <v/>
      </c>
      <c r="G10" s="27">
        <f>F10-C10</f>
        <v/>
      </c>
      <c r="H10" s="28">
        <f>IFERROR((F10-C10)/C10,0)</f>
        <v/>
      </c>
    </row>
    <row r="11">
      <c r="A11" s="24" t="inlineStr">
        <is>
          <t>USD Cash</t>
        </is>
      </c>
      <c r="B11" s="24" t="inlineStr">
        <is>
          <t>Cash</t>
        </is>
      </c>
      <c r="C11" s="25" t="n">
        <v>6180</v>
      </c>
      <c r="D11" s="26" t="n">
        <v>73</v>
      </c>
      <c r="E11" s="25" t="n">
        <v>96.93000000000001</v>
      </c>
      <c r="F11" s="27">
        <f>D11*E11</f>
        <v/>
      </c>
      <c r="G11" s="27">
        <f>F11-C11</f>
        <v/>
      </c>
      <c r="H11" s="28">
        <f>IFERROR((F11-C11)/C11,0)</f>
        <v/>
      </c>
    </row>
    <row r="12">
      <c r="A12" s="24" t="inlineStr">
        <is>
          <t>EUR Cash</t>
        </is>
      </c>
      <c r="B12" s="24" t="inlineStr">
        <is>
          <t>Cash</t>
        </is>
      </c>
      <c r="C12" s="25" t="n">
        <v>2350</v>
      </c>
      <c r="D12" s="26" t="n">
        <v>91</v>
      </c>
      <c r="E12" s="25" t="n">
        <v>37.38</v>
      </c>
      <c r="F12" s="27">
        <f>D12*E12</f>
        <v/>
      </c>
      <c r="G12" s="27">
        <f>F12-C12</f>
        <v/>
      </c>
      <c r="H12" s="28">
        <f>IFERROR((F12-C12)/C12,0)</f>
        <v/>
      </c>
    </row>
    <row r="13">
      <c r="A13" s="24" t="inlineStr">
        <is>
          <t>Money Market</t>
        </is>
      </c>
      <c r="B13" s="24" t="inlineStr">
        <is>
          <t>Funds</t>
        </is>
      </c>
      <c r="C13" s="25" t="n">
        <v>7376</v>
      </c>
      <c r="D13" s="26" t="n">
        <v>144</v>
      </c>
      <c r="E13" s="25" t="n">
        <v>60.07</v>
      </c>
      <c r="F13" s="27">
        <f>D13*E13</f>
        <v/>
      </c>
      <c r="G13" s="27">
        <f>F13-C13</f>
        <v/>
      </c>
      <c r="H13" s="28">
        <f>IFERROR((F13-C13)/C13,0)</f>
        <v/>
      </c>
    </row>
  </sheetData>
  <autoFilter ref="A1:H13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1" customWidth="1" min="3" max="3"/>
    <col width="2" customWidth="1" min="4" max="4"/>
    <col width="15" customWidth="1" min="5" max="5"/>
    <col width="14" customWidth="1" min="6" max="6"/>
    <col width="9" customWidth="1" min="7" max="7"/>
  </cols>
  <sheetData>
    <row r="1">
      <c r="A1" s="23" t="inlineStr">
        <is>
          <t>ASSET</t>
        </is>
      </c>
      <c r="B1" s="23" t="inlineStr">
        <is>
          <t>VALUE</t>
        </is>
      </c>
      <c r="C1" s="23" t="inlineStr">
        <is>
          <t>RETURN %</t>
        </is>
      </c>
      <c r="E1" s="29" t="inlineStr">
        <is>
          <t>CLASS</t>
        </is>
      </c>
      <c r="F1" s="29" t="inlineStr">
        <is>
          <t>VALUE</t>
        </is>
      </c>
      <c r="G1" s="29" t="inlineStr">
        <is>
          <t>SHARE %</t>
        </is>
      </c>
    </row>
    <row r="2">
      <c r="A2" s="24" t="inlineStr">
        <is>
          <t>AAPL</t>
        </is>
      </c>
      <c r="B2" s="27">
        <f>'Data'!$F$2</f>
        <v/>
      </c>
      <c r="C2" s="28">
        <f>'Data'!$H$2</f>
        <v/>
      </c>
      <c r="E2" s="30" t="inlineStr">
        <is>
          <t>Stocks</t>
        </is>
      </c>
      <c r="F2" s="27">
        <f>SUMIFS('Data'!$F$2:$F$5000,'Data'!$B$2:$B$5000,$E2)</f>
        <v/>
      </c>
      <c r="G2" s="28">
        <f>IFERROR(F2/SUM($F$2:$F$7),0)</f>
        <v/>
      </c>
    </row>
    <row r="3">
      <c r="A3" s="24" t="inlineStr">
        <is>
          <t>MSFT</t>
        </is>
      </c>
      <c r="B3" s="27">
        <f>'Data'!$F$3</f>
        <v/>
      </c>
      <c r="C3" s="28">
        <f>'Data'!$H$3</f>
        <v/>
      </c>
      <c r="E3" s="30" t="inlineStr">
        <is>
          <t>Bonds</t>
        </is>
      </c>
      <c r="F3" s="27">
        <f>SUMIFS('Data'!$F$2:$F$5000,'Data'!$B$2:$B$5000,$E3)</f>
        <v/>
      </c>
      <c r="G3" s="28">
        <f>IFERROR(F3/SUM($F$2:$F$7),0)</f>
        <v/>
      </c>
    </row>
    <row r="4">
      <c r="A4" s="24" t="inlineStr">
        <is>
          <t>GOOG</t>
        </is>
      </c>
      <c r="B4" s="27">
        <f>'Data'!$F$4</f>
        <v/>
      </c>
      <c r="C4" s="28">
        <f>'Data'!$H$4</f>
        <v/>
      </c>
      <c r="E4" s="30" t="inlineStr">
        <is>
          <t>Crypto</t>
        </is>
      </c>
      <c r="F4" s="27">
        <f>SUMIFS('Data'!$F$2:$F$5000,'Data'!$B$2:$B$5000,$E4)</f>
        <v/>
      </c>
      <c r="G4" s="28">
        <f>IFERROR(F4/SUM($F$2:$F$7),0)</f>
        <v/>
      </c>
    </row>
    <row r="5">
      <c r="A5" s="24" t="inlineStr">
        <is>
          <t>TSLA</t>
        </is>
      </c>
      <c r="B5" s="27">
        <f>'Data'!$F$5</f>
        <v/>
      </c>
      <c r="C5" s="28">
        <f>'Data'!$H$5</f>
        <v/>
      </c>
      <c r="E5" s="30" t="inlineStr">
        <is>
          <t>Gold</t>
        </is>
      </c>
      <c r="F5" s="27">
        <f>SUMIFS('Data'!$F$2:$F$5000,'Data'!$B$2:$B$5000,$E5)</f>
        <v/>
      </c>
      <c r="G5" s="28">
        <f>IFERROR(F5/SUM($F$2:$F$7),0)</f>
        <v/>
      </c>
    </row>
    <row r="6">
      <c r="A6" s="24" t="inlineStr">
        <is>
          <t>US 10Y</t>
        </is>
      </c>
      <c r="B6" s="27">
        <f>'Data'!$F$6</f>
        <v/>
      </c>
      <c r="C6" s="28">
        <f>'Data'!$H$6</f>
        <v/>
      </c>
      <c r="E6" s="30" t="inlineStr">
        <is>
          <t>Funds</t>
        </is>
      </c>
      <c r="F6" s="27">
        <f>SUMIFS('Data'!$F$2:$F$5000,'Data'!$B$2:$B$5000,$E6)</f>
        <v/>
      </c>
      <c r="G6" s="28">
        <f>IFERROR(F6/SUM($F$2:$F$7),0)</f>
        <v/>
      </c>
    </row>
    <row r="7">
      <c r="A7" s="24" t="inlineStr">
        <is>
          <t>BTC</t>
        </is>
      </c>
      <c r="B7" s="27">
        <f>'Data'!$F$7</f>
        <v/>
      </c>
      <c r="C7" s="28">
        <f>'Data'!$H$7</f>
        <v/>
      </c>
      <c r="E7" s="30" t="inlineStr">
        <is>
          <t>Cash</t>
        </is>
      </c>
      <c r="F7" s="27">
        <f>SUMIFS('Data'!$F$2:$F$5000,'Data'!$B$2:$B$5000,$E7)</f>
        <v/>
      </c>
      <c r="G7" s="28">
        <f>IFERROR(F7/SUM($F$2:$F$7),0)</f>
        <v/>
      </c>
    </row>
    <row r="8">
      <c r="A8" s="24" t="inlineStr">
        <is>
          <t>ETH</t>
        </is>
      </c>
      <c r="B8" s="27">
        <f>'Data'!$F$8</f>
        <v/>
      </c>
      <c r="C8" s="28">
        <f>'Data'!$H$8</f>
        <v/>
      </c>
    </row>
    <row r="9">
      <c r="A9" s="24" t="inlineStr">
        <is>
          <t>Gold (oz)</t>
        </is>
      </c>
      <c r="B9" s="27">
        <f>'Data'!$F$9</f>
        <v/>
      </c>
      <c r="C9" s="28">
        <f>'Data'!$H$9</f>
        <v/>
      </c>
    </row>
    <row r="10">
      <c r="A10" s="24" t="inlineStr">
        <is>
          <t>S&amp;P 500 ETF</t>
        </is>
      </c>
      <c r="B10" s="27">
        <f>'Data'!$F$10</f>
        <v/>
      </c>
      <c r="C10" s="28">
        <f>'Data'!$H$10</f>
        <v/>
      </c>
    </row>
    <row r="11">
      <c r="A11" s="24" t="inlineStr">
        <is>
          <t>USD Cash</t>
        </is>
      </c>
      <c r="B11" s="27">
        <f>'Data'!$F$11</f>
        <v/>
      </c>
      <c r="C11" s="28">
        <f>'Data'!$H$11</f>
        <v/>
      </c>
    </row>
    <row r="12">
      <c r="A12" s="24" t="inlineStr">
        <is>
          <t>EUR Cash</t>
        </is>
      </c>
      <c r="B12" s="27">
        <f>'Data'!$F$12</f>
        <v/>
      </c>
      <c r="C12" s="28">
        <f>'Data'!$H$12</f>
        <v/>
      </c>
    </row>
    <row r="13">
      <c r="A13" s="24" t="inlineStr">
        <is>
          <t>Money Market</t>
        </is>
      </c>
      <c r="B13" s="27">
        <f>'Data'!$F$13</f>
        <v/>
      </c>
      <c r="C13" s="28">
        <f>'Data'!$H$13</f>
        <v/>
      </c>
    </row>
    <row r="16">
      <c r="A16" s="31" t="inlineStr">
        <is>
          <t>KPI CALCULATIONS</t>
        </is>
      </c>
      <c r="B16" s="32" t="n"/>
    </row>
    <row r="17">
      <c r="A17" s="30" t="inlineStr">
        <is>
          <t>Total Cost</t>
        </is>
      </c>
      <c r="B17" s="33">
        <f>SUM('Data'!$C$2:$C$5000)</f>
        <v/>
      </c>
    </row>
    <row r="18">
      <c r="A18" s="30" t="inlineStr">
        <is>
          <t>Total Value</t>
        </is>
      </c>
      <c r="B18" s="33">
        <f>SUM('Data'!$F$2:$F$5000)</f>
        <v/>
      </c>
    </row>
    <row r="19">
      <c r="A19" s="30" t="inlineStr">
        <is>
          <t>Net P/L</t>
        </is>
      </c>
      <c r="B19" s="33">
        <f>$B$18-$B$17</f>
        <v/>
      </c>
    </row>
    <row r="20">
      <c r="A20" s="30" t="inlineStr">
        <is>
          <t>Total Return %</t>
        </is>
      </c>
      <c r="B20" s="34">
        <f>IFERROR($B$19/$B$17,0)</f>
        <v/>
      </c>
    </row>
    <row r="21">
      <c r="A21" s="30" t="inlineStr">
        <is>
          <t>Best Asset</t>
        </is>
      </c>
      <c r="B21" s="35">
        <f>INDEX($A$2:$A$13,MATCH(MAX($C$2:$C$13),$C$2:$C$13,0))</f>
        <v/>
      </c>
    </row>
    <row r="22">
      <c r="A22" s="30" t="inlineStr">
        <is>
          <t>Best Return</t>
        </is>
      </c>
      <c r="B22" s="34">
        <f>MAX($C$2:$C$13)</f>
        <v/>
      </c>
    </row>
    <row r="23">
      <c r="A23" s="30" t="inlineStr">
        <is>
          <t>Worst Asset</t>
        </is>
      </c>
      <c r="B23" s="35">
        <f>INDEX($A$2:$A$13,MATCH(MIN($C$2:$C$13),$C$2:$C$13,0))</f>
        <v/>
      </c>
    </row>
    <row r="24">
      <c r="A24" s="30" t="inlineStr">
        <is>
          <t>Worst Return</t>
        </is>
      </c>
      <c r="B24" s="34">
        <f>MIN($C$2:$C$13)</f>
        <v/>
      </c>
    </row>
    <row r="25">
      <c r="A25" s="30" t="inlineStr">
        <is>
          <t>Asset Count</t>
        </is>
      </c>
      <c r="B25" s="36">
        <f>COUNTA('Data'!$A$2:$A$5000)</f>
        <v/>
      </c>
    </row>
  </sheetData>
  <conditionalFormatting sqref="B2:B13">
    <cfRule type="dataBar" priority="1">
      <dataBar>
        <cfvo type="min"/>
        <cfvo type="max"/>
        <color rgb="004F46E5"/>
      </dataBar>
    </cfRule>
  </conditionalFormatting>
  <conditionalFormatting sqref="C2:C13">
    <cfRule type="colorScale" priority="2">
      <colorScale>
        <cfvo type="num" val="-0.3"/>
        <cfvo type="num" val="0"/>
        <cfvo type="num" val="0.3"/>
        <color rgb="00F8696B"/>
        <color rgb="00FFEB84"/>
        <color rgb="0063BE7B"/>
      </colorScale>
    </cfRule>
  </conditionalFormatting>
  <conditionalFormatting sqref="F2:F7">
    <cfRule type="dataBar" priority="3">
      <dataBar>
        <cfvo type="min"/>
        <cfvo type="max"/>
        <color rgb="000D9488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2026-06-02T15:44:51Z</dcterms:created>
  <dcterms:modified xmlns:dcterms="http://purl.org/dc/terms/" xmlns:xsi="http://www.w3.org/2001/XMLSchema-instance" xsi:type="dcterms:W3CDTF">2026-06-02T15:44:52Z</dcterms:modified>
</cp:coreProperties>
</file>