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'Daten'!$A$1:$H$41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;(#,##0)"/>
    <numFmt numFmtId="165" formatCode="#,##0&quot; €&quot;;(#,##0)&quot; €&quot;"/>
    <numFmt numFmtId="166" formatCode="0.0%"/>
    <numFmt numFmtId="167" formatCode="#,##0.0;(#,##0.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4F46E5"/>
      </patternFill>
    </fill>
    <fill>
      <patternFill patternType="solid">
        <fgColor rgb="00059669"/>
      </patternFill>
    </fill>
    <fill>
      <patternFill patternType="solid">
        <fgColor rgb="00DB2777"/>
      </patternFill>
    </fill>
    <fill>
      <patternFill patternType="solid">
        <fgColor rgb="00D97706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4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166" fontId="9" fillId="3" borderId="6" applyAlignment="1" pivotButton="0" quotePrefix="0" xfId="0">
      <alignment horizontal="left" vertical="center" indent="1"/>
    </xf>
    <xf numFmtId="167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49" fontId="2" fillId="0" borderId="0" pivotButton="0" quotePrefix="0" xfId="0"/>
    <xf numFmtId="165" fontId="2" fillId="0" borderId="0" pivotButton="0" quotePrefix="0" xfId="0"/>
    <xf numFmtId="167" fontId="2" fillId="0" borderId="0" pivotButton="0" quotePrefix="0" xfId="0"/>
    <xf numFmtId="0" fontId="4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(Volumen)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'Berechnung'!B1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'Berechnung'!$A$2:$A$11</f>
            </strRef>
          </cat>
          <val>
            <numRef>
              <f>'Berechnung'!$B$2:$B$11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10 (Note)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'Berechnung'!F1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'Berechnung'!$E$2:$E$11</f>
            </strRef>
          </cat>
          <val>
            <numRef>
              <f>'Berechnung'!$F$2:$F$11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Volumen pro Kategorie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'Berechnung'!I1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'Berechnung'!$H$2:$H$6</f>
            </strRef>
          </cat>
          <val>
            <numRef>
              <f>'Berechnung'!$I$2:$I$6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Ø Note pro Kategorie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'Berechnung'!J1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'Berechnung'!$H$2:$H$6</f>
            </strRef>
          </cat>
          <val>
            <numRef>
              <f>'Berechnung'!$J$2:$J$6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Pünktlich %, Mangel %, Qualität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Lieferanten-Scorecard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Leistung, Liefertreue, Mängel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LIEFERANTEN</t>
        </is>
      </c>
      <c r="C10" s="13" t="n"/>
      <c r="D10" s="14" t="n"/>
      <c r="E10" s="12" t="inlineStr">
        <is>
          <t>VOLUMEN</t>
        </is>
      </c>
      <c r="F10" s="13" t="n"/>
      <c r="G10" s="14" t="n"/>
      <c r="H10" s="12" t="inlineStr">
        <is>
          <t>Ø PÜNKTLICH</t>
        </is>
      </c>
      <c r="I10" s="13" t="n"/>
      <c r="J10" s="14" t="n"/>
      <c r="K10" s="12" t="inlineStr">
        <is>
          <t>Ø MANGEL</t>
        </is>
      </c>
      <c r="L10" s="13" t="n"/>
      <c r="M10" s="14" t="n"/>
      <c r="N10" s="12" t="inlineStr">
        <is>
          <t>TOP NOTE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6">
        <f>Berechnung!$B$18</f>
        <v/>
      </c>
      <c r="F11" s="13" t="n"/>
      <c r="G11" s="14" t="n"/>
      <c r="H11" s="17">
        <f>Berechnung!$B$19</f>
        <v/>
      </c>
      <c r="I11" s="13" t="n"/>
      <c r="J11" s="14" t="n"/>
      <c r="K11" s="17">
        <f>Berechnung!$B$20</f>
        <v/>
      </c>
      <c r="L11" s="13" t="n"/>
      <c r="M11" s="14" t="n"/>
      <c r="N11" s="18">
        <f>Berechnung!$B$24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Aktiv</t>
        </is>
      </c>
      <c r="C12" s="4" t="n"/>
      <c r="D12" s="20" t="n"/>
      <c r="E12" s="19" t="inlineStr">
        <is>
          <t>Jährlich</t>
        </is>
      </c>
      <c r="F12" s="4" t="n"/>
      <c r="G12" s="20" t="n"/>
      <c r="H12" s="19" t="inlineStr">
        <is>
          <t>Jährlich</t>
        </is>
      </c>
      <c r="I12" s="4" t="n"/>
      <c r="J12" s="20" t="n"/>
      <c r="K12" s="19" t="inlineStr">
        <is>
          <t>Jährlich</t>
        </is>
      </c>
      <c r="L12" s="4" t="n"/>
      <c r="M12" s="20" t="n"/>
      <c r="N12" s="19" t="inlineStr">
        <is>
          <t>Beste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ÜBERSICHT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KATEGORIE &amp; TOP 10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10" customWidth="1" min="3" max="3"/>
    <col width="14" customWidth="1" min="4" max="4"/>
    <col width="12" customWidth="1" min="5" max="5"/>
    <col width="11" customWidth="1" min="6" max="6"/>
    <col width="11" customWidth="1" min="7" max="7"/>
    <col width="13" customWidth="1" min="8" max="8"/>
  </cols>
  <sheetData>
    <row r="1">
      <c r="A1" s="24" t="inlineStr">
        <is>
          <t>LIEFERANT</t>
        </is>
      </c>
      <c r="B1" s="24" t="inlineStr">
        <is>
          <t>KATEGORIE</t>
        </is>
      </c>
      <c r="C1" s="24" t="inlineStr">
        <is>
          <t>AUFTRÄGE</t>
        </is>
      </c>
      <c r="D1" s="24" t="inlineStr">
        <is>
          <t>VOLUMEN</t>
        </is>
      </c>
      <c r="E1" s="24" t="inlineStr">
        <is>
          <t>PÜNKTLICH %</t>
        </is>
      </c>
      <c r="F1" s="24" t="inlineStr">
        <is>
          <t>MANGEL %</t>
        </is>
      </c>
      <c r="G1" s="24" t="inlineStr">
        <is>
          <t>QUALITÄT</t>
        </is>
      </c>
      <c r="H1" s="24" t="inlineStr">
        <is>
          <t>GESAMTNOTE</t>
        </is>
      </c>
    </row>
    <row r="2">
      <c r="A2" s="25" t="inlineStr">
        <is>
          <t>S-1000</t>
        </is>
      </c>
      <c r="B2" s="25" t="inlineStr">
        <is>
          <t>Logistik</t>
        </is>
      </c>
      <c r="C2" s="26" t="n">
        <v>65</v>
      </c>
      <c r="D2" s="27" t="n">
        <v>356182</v>
      </c>
      <c r="E2" s="28" t="n">
        <v>0.91</v>
      </c>
      <c r="F2" s="28" t="n">
        <v>0.038</v>
      </c>
      <c r="G2" s="29" t="n">
        <v>96.59999999999999</v>
      </c>
      <c r="H2" s="29" t="n">
        <v>91.90000000000001</v>
      </c>
    </row>
    <row r="3">
      <c r="A3" s="25" t="inlineStr">
        <is>
          <t>S-1001</t>
        </is>
      </c>
      <c r="B3" s="25" t="inlineStr">
        <is>
          <t>Verpackung</t>
        </is>
      </c>
      <c r="C3" s="26" t="n">
        <v>120</v>
      </c>
      <c r="D3" s="27" t="n">
        <v>399146</v>
      </c>
      <c r="E3" s="28" t="n">
        <v>0.85</v>
      </c>
      <c r="F3" s="28" t="n">
        <v>0.023</v>
      </c>
      <c r="G3" s="29" t="n">
        <v>80.8</v>
      </c>
      <c r="H3" s="29" t="n">
        <v>81.8</v>
      </c>
    </row>
    <row r="4">
      <c r="A4" s="25" t="inlineStr">
        <is>
          <t>S-1002</t>
        </is>
      </c>
      <c r="B4" s="25" t="inlineStr">
        <is>
          <t>Verpackung</t>
        </is>
      </c>
      <c r="C4" s="26" t="n">
        <v>9</v>
      </c>
      <c r="D4" s="27" t="n">
        <v>24572</v>
      </c>
      <c r="E4" s="28" t="n">
        <v>0.91</v>
      </c>
      <c r="F4" s="28" t="n">
        <v>0.031</v>
      </c>
      <c r="G4" s="29" t="n">
        <v>82.59999999999999</v>
      </c>
      <c r="H4" s="29" t="n">
        <v>85.2</v>
      </c>
    </row>
    <row r="5">
      <c r="A5" s="25" t="inlineStr">
        <is>
          <t>S-1003</t>
        </is>
      </c>
      <c r="B5" s="25" t="inlineStr">
        <is>
          <t>Dienstleistung</t>
        </is>
      </c>
      <c r="C5" s="26" t="n">
        <v>34</v>
      </c>
      <c r="D5" s="27" t="n">
        <v>154588</v>
      </c>
      <c r="E5" s="28" t="n">
        <v>0.97</v>
      </c>
      <c r="F5" s="28" t="n">
        <v>0.052</v>
      </c>
      <c r="G5" s="29" t="n">
        <v>86.5</v>
      </c>
      <c r="H5" s="29" t="n">
        <v>89.2</v>
      </c>
    </row>
    <row r="6">
      <c r="A6" s="25" t="inlineStr">
        <is>
          <t>S-1004</t>
        </is>
      </c>
      <c r="B6" s="25" t="inlineStr">
        <is>
          <t>Dienstleistung</t>
        </is>
      </c>
      <c r="C6" s="26" t="n">
        <v>12</v>
      </c>
      <c r="D6" s="27" t="n">
        <v>12809</v>
      </c>
      <c r="E6" s="28" t="n">
        <v>0.92</v>
      </c>
      <c r="F6" s="28" t="n">
        <v>0.067</v>
      </c>
      <c r="G6" s="29" t="n">
        <v>87.8</v>
      </c>
      <c r="H6" s="29" t="n">
        <v>86.59999999999999</v>
      </c>
    </row>
    <row r="7">
      <c r="A7" s="25" t="inlineStr">
        <is>
          <t>S-1005</t>
        </is>
      </c>
      <c r="B7" s="25" t="inlineStr">
        <is>
          <t>Dienstleistung</t>
        </is>
      </c>
      <c r="C7" s="26" t="n">
        <v>72</v>
      </c>
      <c r="D7" s="27" t="n">
        <v>129796</v>
      </c>
      <c r="E7" s="28" t="n">
        <v>0.96</v>
      </c>
      <c r="F7" s="28" t="n">
        <v>0.048</v>
      </c>
      <c r="G7" s="29" t="n">
        <v>90.59999999999999</v>
      </c>
      <c r="H7" s="29" t="n">
        <v>90.90000000000001</v>
      </c>
    </row>
    <row r="8">
      <c r="A8" s="25" t="inlineStr">
        <is>
          <t>S-1006</t>
        </is>
      </c>
      <c r="B8" s="25" t="inlineStr">
        <is>
          <t>Rohstoff</t>
        </is>
      </c>
      <c r="C8" s="26" t="n">
        <v>110</v>
      </c>
      <c r="D8" s="27" t="n">
        <v>273512</v>
      </c>
      <c r="E8" s="28" t="n">
        <v>0.97</v>
      </c>
      <c r="F8" s="28" t="n">
        <v>0.062</v>
      </c>
      <c r="G8" s="29" t="n">
        <v>84.09999999999999</v>
      </c>
      <c r="H8" s="29" t="n">
        <v>87.5</v>
      </c>
    </row>
    <row r="9">
      <c r="A9" s="25" t="inlineStr">
        <is>
          <t>S-1007</t>
        </is>
      </c>
      <c r="B9" s="25" t="inlineStr">
        <is>
          <t>Dienstleistung</t>
        </is>
      </c>
      <c r="C9" s="26" t="n">
        <v>92</v>
      </c>
      <c r="D9" s="27" t="n">
        <v>144757</v>
      </c>
      <c r="E9" s="28" t="n">
        <v>0.86</v>
      </c>
      <c r="F9" s="28" t="n">
        <v>0.036</v>
      </c>
      <c r="G9" s="29" t="n">
        <v>83</v>
      </c>
      <c r="H9" s="29" t="n">
        <v>82.7</v>
      </c>
    </row>
    <row r="10">
      <c r="A10" s="25" t="inlineStr">
        <is>
          <t>S-1008</t>
        </is>
      </c>
      <c r="B10" s="25" t="inlineStr">
        <is>
          <t>Verpackung</t>
        </is>
      </c>
      <c r="C10" s="26" t="n">
        <v>74</v>
      </c>
      <c r="D10" s="27" t="n">
        <v>346756</v>
      </c>
      <c r="E10" s="28" t="n">
        <v>0.83</v>
      </c>
      <c r="F10" s="28" t="n">
        <v>0.02</v>
      </c>
      <c r="G10" s="29" t="n">
        <v>79.90000000000001</v>
      </c>
      <c r="H10" s="29" t="n">
        <v>80.5</v>
      </c>
    </row>
    <row r="11">
      <c r="A11" s="25" t="inlineStr">
        <is>
          <t>S-1009</t>
        </is>
      </c>
      <c r="B11" s="25" t="inlineStr">
        <is>
          <t>Logistik</t>
        </is>
      </c>
      <c r="C11" s="26" t="n">
        <v>80</v>
      </c>
      <c r="D11" s="27" t="n">
        <v>575863</v>
      </c>
      <c r="E11" s="28" t="n">
        <v>0.9399999999999999</v>
      </c>
      <c r="F11" s="28" t="n">
        <v>0.038</v>
      </c>
      <c r="G11" s="29" t="n">
        <v>82.3</v>
      </c>
      <c r="H11" s="29" t="n">
        <v>86.2</v>
      </c>
    </row>
    <row r="12">
      <c r="A12" s="25" t="inlineStr">
        <is>
          <t>S-1010</t>
        </is>
      </c>
      <c r="B12" s="25" t="inlineStr">
        <is>
          <t>Rohstoff</t>
        </is>
      </c>
      <c r="C12" s="26" t="n">
        <v>67</v>
      </c>
      <c r="D12" s="27" t="n">
        <v>121259</v>
      </c>
      <c r="E12" s="28" t="n">
        <v>0.78</v>
      </c>
      <c r="F12" s="28" t="n">
        <v>0.021</v>
      </c>
      <c r="G12" s="29" t="n">
        <v>88.3</v>
      </c>
      <c r="H12" s="29" t="n">
        <v>82.09999999999999</v>
      </c>
    </row>
    <row r="13">
      <c r="A13" s="25" t="inlineStr">
        <is>
          <t>S-1011</t>
        </is>
      </c>
      <c r="B13" s="25" t="inlineStr">
        <is>
          <t>Dienstleistung</t>
        </is>
      </c>
      <c r="C13" s="26" t="n">
        <v>95</v>
      </c>
      <c r="D13" s="27" t="n">
        <v>469050</v>
      </c>
      <c r="E13" s="28" t="n">
        <v>0.8100000000000001</v>
      </c>
      <c r="F13" s="28" t="n">
        <v>0.022</v>
      </c>
      <c r="G13" s="29" t="n">
        <v>91.7</v>
      </c>
      <c r="H13" s="29" t="n">
        <v>85.2</v>
      </c>
    </row>
    <row r="14">
      <c r="A14" s="25" t="inlineStr">
        <is>
          <t>S-1012</t>
        </is>
      </c>
      <c r="B14" s="25" t="inlineStr">
        <is>
          <t>Software</t>
        </is>
      </c>
      <c r="C14" s="26" t="n">
        <v>55</v>
      </c>
      <c r="D14" s="27" t="n">
        <v>301701</v>
      </c>
      <c r="E14" s="28" t="n">
        <v>0.92</v>
      </c>
      <c r="F14" s="28" t="n">
        <v>0.029</v>
      </c>
      <c r="G14" s="29" t="n">
        <v>79.09999999999999</v>
      </c>
      <c r="H14" s="29" t="n">
        <v>84.09999999999999</v>
      </c>
    </row>
    <row r="15">
      <c r="A15" s="25" t="inlineStr">
        <is>
          <t>S-1013</t>
        </is>
      </c>
      <c r="B15" s="25" t="inlineStr">
        <is>
          <t>Dienstleistung</t>
        </is>
      </c>
      <c r="C15" s="26" t="n">
        <v>69</v>
      </c>
      <c r="D15" s="27" t="n">
        <v>126953</v>
      </c>
      <c r="E15" s="28" t="n">
        <v>0.72</v>
      </c>
      <c r="F15" s="28" t="n">
        <v>0.047</v>
      </c>
      <c r="G15" s="29" t="n">
        <v>93</v>
      </c>
      <c r="H15" s="29" t="n">
        <v>80.2</v>
      </c>
    </row>
    <row r="16">
      <c r="A16" s="25" t="inlineStr">
        <is>
          <t>S-1014</t>
        </is>
      </c>
      <c r="B16" s="25" t="inlineStr">
        <is>
          <t>Verpackung</t>
        </is>
      </c>
      <c r="C16" s="26" t="n">
        <v>34</v>
      </c>
      <c r="D16" s="27" t="n">
        <v>205736</v>
      </c>
      <c r="E16" s="28" t="n">
        <v>0.74</v>
      </c>
      <c r="F16" s="28" t="n">
        <v>0.028</v>
      </c>
      <c r="G16" s="29" t="n">
        <v>63.9</v>
      </c>
      <c r="H16" s="29" t="n">
        <v>67.5</v>
      </c>
    </row>
    <row r="17">
      <c r="A17" s="25" t="inlineStr">
        <is>
          <t>S-1015</t>
        </is>
      </c>
      <c r="B17" s="25" t="inlineStr">
        <is>
          <t>Rohstoff</t>
        </is>
      </c>
      <c r="C17" s="26" t="n">
        <v>17</v>
      </c>
      <c r="D17" s="27" t="n">
        <v>74773</v>
      </c>
      <c r="E17" s="28" t="n">
        <v>0.79</v>
      </c>
      <c r="F17" s="28" t="n">
        <v>0.031</v>
      </c>
      <c r="G17" s="29" t="n">
        <v>74</v>
      </c>
      <c r="H17" s="29" t="n">
        <v>75</v>
      </c>
    </row>
    <row r="18">
      <c r="A18" s="25" t="inlineStr">
        <is>
          <t>S-1016</t>
        </is>
      </c>
      <c r="B18" s="25" t="inlineStr">
        <is>
          <t>Verpackung</t>
        </is>
      </c>
      <c r="C18" s="26" t="n">
        <v>78</v>
      </c>
      <c r="D18" s="27" t="n">
        <v>621482</v>
      </c>
      <c r="E18" s="28" t="n">
        <v>0.72</v>
      </c>
      <c r="F18" s="28" t="n">
        <v>0.048</v>
      </c>
      <c r="G18" s="29" t="n">
        <v>61</v>
      </c>
      <c r="H18" s="29" t="n">
        <v>64.09999999999999</v>
      </c>
    </row>
    <row r="19">
      <c r="A19" s="25" t="inlineStr">
        <is>
          <t>S-1017</t>
        </is>
      </c>
      <c r="B19" s="25" t="inlineStr">
        <is>
          <t>Rohstoff</t>
        </is>
      </c>
      <c r="C19" s="26" t="n">
        <v>90</v>
      </c>
      <c r="D19" s="27" t="n">
        <v>132355</v>
      </c>
      <c r="E19" s="28" t="n">
        <v>0.86</v>
      </c>
      <c r="F19" s="28" t="n">
        <v>0.05</v>
      </c>
      <c r="G19" s="29" t="n">
        <v>67</v>
      </c>
      <c r="H19" s="29" t="n">
        <v>74</v>
      </c>
    </row>
    <row r="20">
      <c r="A20" s="25" t="inlineStr">
        <is>
          <t>S-1018</t>
        </is>
      </c>
      <c r="B20" s="25" t="inlineStr">
        <is>
          <t>Dienstleistung</t>
        </is>
      </c>
      <c r="C20" s="26" t="n">
        <v>37</v>
      </c>
      <c r="D20" s="27" t="n">
        <v>219434</v>
      </c>
      <c r="E20" s="28" t="n">
        <v>0.96</v>
      </c>
      <c r="F20" s="28" t="n">
        <v>0.054</v>
      </c>
      <c r="G20" s="29" t="n">
        <v>65.8</v>
      </c>
      <c r="H20" s="29" t="n">
        <v>78.2</v>
      </c>
    </row>
    <row r="21">
      <c r="A21" s="25" t="inlineStr">
        <is>
          <t>S-1019</t>
        </is>
      </c>
      <c r="B21" s="25" t="inlineStr">
        <is>
          <t>Software</t>
        </is>
      </c>
      <c r="C21" s="26" t="n">
        <v>91</v>
      </c>
      <c r="D21" s="27" t="n">
        <v>708999</v>
      </c>
      <c r="E21" s="28" t="n">
        <v>0.82</v>
      </c>
      <c r="F21" s="28" t="n">
        <v>0.051</v>
      </c>
      <c r="G21" s="29" t="n">
        <v>72.7</v>
      </c>
      <c r="H21" s="29" t="n">
        <v>74.8</v>
      </c>
    </row>
    <row r="22">
      <c r="A22" s="25" t="inlineStr">
        <is>
          <t>S-1020</t>
        </is>
      </c>
      <c r="B22" s="25" t="inlineStr">
        <is>
          <t>Rohstoff</t>
        </is>
      </c>
      <c r="C22" s="26" t="n">
        <v>38</v>
      </c>
      <c r="D22" s="27" t="n">
        <v>169043</v>
      </c>
      <c r="E22" s="28" t="n">
        <v>0.78</v>
      </c>
      <c r="F22" s="28" t="n">
        <v>0.079</v>
      </c>
      <c r="G22" s="29" t="n">
        <v>78.5</v>
      </c>
      <c r="H22" s="29" t="n">
        <v>74.3</v>
      </c>
    </row>
    <row r="23">
      <c r="A23" s="25" t="inlineStr">
        <is>
          <t>S-1021</t>
        </is>
      </c>
      <c r="B23" s="25" t="inlineStr">
        <is>
          <t>Software</t>
        </is>
      </c>
      <c r="C23" s="26" t="n">
        <v>111</v>
      </c>
      <c r="D23" s="27" t="n">
        <v>780534</v>
      </c>
      <c r="E23" s="28" t="n">
        <v>0.93</v>
      </c>
      <c r="F23" s="28" t="n">
        <v>0.073</v>
      </c>
      <c r="G23" s="29" t="n">
        <v>84.3</v>
      </c>
      <c r="H23" s="29" t="n">
        <v>85</v>
      </c>
    </row>
    <row r="24">
      <c r="A24" s="25" t="inlineStr">
        <is>
          <t>S-1022</t>
        </is>
      </c>
      <c r="B24" s="25" t="inlineStr">
        <is>
          <t>Dienstleistung</t>
        </is>
      </c>
      <c r="C24" s="26" t="n">
        <v>112</v>
      </c>
      <c r="D24" s="27" t="n">
        <v>605273</v>
      </c>
      <c r="E24" s="28" t="n">
        <v>0.86</v>
      </c>
      <c r="F24" s="28" t="n">
        <v>0.036</v>
      </c>
      <c r="G24" s="29" t="n">
        <v>91.8</v>
      </c>
      <c r="H24" s="29" t="n">
        <v>87.09999999999999</v>
      </c>
    </row>
    <row r="25">
      <c r="A25" s="25" t="inlineStr">
        <is>
          <t>S-1023</t>
        </is>
      </c>
      <c r="B25" s="25" t="inlineStr">
        <is>
          <t>Dienstleistung</t>
        </is>
      </c>
      <c r="C25" s="26" t="n">
        <v>46</v>
      </c>
      <c r="D25" s="27" t="n">
        <v>310925</v>
      </c>
      <c r="E25" s="28" t="n">
        <v>0.92</v>
      </c>
      <c r="F25" s="28" t="n">
        <v>0.052</v>
      </c>
      <c r="G25" s="29" t="n">
        <v>84.40000000000001</v>
      </c>
      <c r="H25" s="29" t="n">
        <v>85.59999999999999</v>
      </c>
    </row>
    <row r="26">
      <c r="A26" s="25" t="inlineStr">
        <is>
          <t>S-1024</t>
        </is>
      </c>
      <c r="B26" s="25" t="inlineStr">
        <is>
          <t>Rohstoff</t>
        </is>
      </c>
      <c r="C26" s="26" t="n">
        <v>32</v>
      </c>
      <c r="D26" s="27" t="n">
        <v>221205</v>
      </c>
      <c r="E26" s="28" t="n">
        <v>0.79</v>
      </c>
      <c r="F26" s="28" t="n">
        <v>0.014</v>
      </c>
      <c r="G26" s="29" t="n">
        <v>79.2</v>
      </c>
      <c r="H26" s="29" t="n">
        <v>78.40000000000001</v>
      </c>
    </row>
    <row r="27">
      <c r="A27" s="25" t="inlineStr">
        <is>
          <t>S-1025</t>
        </is>
      </c>
      <c r="B27" s="25" t="inlineStr">
        <is>
          <t>Rohstoff</t>
        </is>
      </c>
      <c r="C27" s="26" t="n">
        <v>74</v>
      </c>
      <c r="D27" s="27" t="n">
        <v>530110</v>
      </c>
      <c r="E27" s="28" t="n">
        <v>0.93</v>
      </c>
      <c r="F27" s="28" t="n">
        <v>0.04</v>
      </c>
      <c r="G27" s="29" t="n">
        <v>94.8</v>
      </c>
      <c r="H27" s="29" t="n">
        <v>91.90000000000001</v>
      </c>
    </row>
    <row r="28">
      <c r="A28" s="25" t="inlineStr">
        <is>
          <t>S-1026</t>
        </is>
      </c>
      <c r="B28" s="25" t="inlineStr">
        <is>
          <t>Software</t>
        </is>
      </c>
      <c r="C28" s="26" t="n">
        <v>41</v>
      </c>
      <c r="D28" s="27" t="n">
        <v>40897</v>
      </c>
      <c r="E28" s="28" t="n">
        <v>0.78</v>
      </c>
      <c r="F28" s="28" t="n">
        <v>0.016</v>
      </c>
      <c r="G28" s="29" t="n">
        <v>71</v>
      </c>
      <c r="H28" s="29" t="n">
        <v>73.7</v>
      </c>
    </row>
    <row r="29">
      <c r="A29" s="25" t="inlineStr">
        <is>
          <t>S-1027</t>
        </is>
      </c>
      <c r="B29" s="25" t="inlineStr">
        <is>
          <t>Logistik</t>
        </is>
      </c>
      <c r="C29" s="26" t="n">
        <v>43</v>
      </c>
      <c r="D29" s="27" t="n">
        <v>290380</v>
      </c>
      <c r="E29" s="28" t="n">
        <v>0.91</v>
      </c>
      <c r="F29" s="28" t="n">
        <v>0.025</v>
      </c>
      <c r="G29" s="29" t="n">
        <v>68.2</v>
      </c>
      <c r="H29" s="29" t="n">
        <v>78.3</v>
      </c>
    </row>
    <row r="30">
      <c r="A30" s="25" t="inlineStr">
        <is>
          <t>S-1028</t>
        </is>
      </c>
      <c r="B30" s="25" t="inlineStr">
        <is>
          <t>Logistik</t>
        </is>
      </c>
      <c r="C30" s="26" t="n">
        <v>56</v>
      </c>
      <c r="D30" s="27" t="n">
        <v>393236</v>
      </c>
      <c r="E30" s="28" t="n">
        <v>0.9</v>
      </c>
      <c r="F30" s="28" t="n">
        <v>0.03</v>
      </c>
      <c r="G30" s="29" t="n">
        <v>66.7</v>
      </c>
      <c r="H30" s="29" t="n">
        <v>76.8</v>
      </c>
    </row>
    <row r="31">
      <c r="A31" s="25" t="inlineStr">
        <is>
          <t>S-1029</t>
        </is>
      </c>
      <c r="B31" s="25" t="inlineStr">
        <is>
          <t>Dienstleistung</t>
        </is>
      </c>
      <c r="C31" s="26" t="n">
        <v>54</v>
      </c>
      <c r="D31" s="27" t="n">
        <v>401633</v>
      </c>
      <c r="E31" s="28" t="n">
        <v>0.9</v>
      </c>
      <c r="F31" s="28" t="n">
        <v>0.08</v>
      </c>
      <c r="G31" s="29" t="n">
        <v>80.09999999999999</v>
      </c>
      <c r="H31" s="29" t="n">
        <v>81</v>
      </c>
    </row>
    <row r="32">
      <c r="A32" s="25" t="inlineStr">
        <is>
          <t>S-1030</t>
        </is>
      </c>
      <c r="B32" s="25" t="inlineStr">
        <is>
          <t>Logistik</t>
        </is>
      </c>
      <c r="C32" s="26" t="n">
        <v>35</v>
      </c>
      <c r="D32" s="27" t="n">
        <v>78977</v>
      </c>
      <c r="E32" s="28" t="n">
        <v>0.74</v>
      </c>
      <c r="F32" s="28" t="n">
        <v>0.068</v>
      </c>
      <c r="G32" s="29" t="n">
        <v>64.8</v>
      </c>
      <c r="H32" s="29" t="n">
        <v>66</v>
      </c>
    </row>
    <row r="33">
      <c r="A33" s="25" t="inlineStr">
        <is>
          <t>S-1031</t>
        </is>
      </c>
      <c r="B33" s="25" t="inlineStr">
        <is>
          <t>Rohstoff</t>
        </is>
      </c>
      <c r="C33" s="26" t="n">
        <v>114</v>
      </c>
      <c r="D33" s="27" t="n">
        <v>706096</v>
      </c>
      <c r="E33" s="28" t="n">
        <v>0.91</v>
      </c>
      <c r="F33" s="28" t="n">
        <v>0.047</v>
      </c>
      <c r="G33" s="29" t="n">
        <v>70.3</v>
      </c>
      <c r="H33" s="29" t="n">
        <v>78.3</v>
      </c>
    </row>
    <row r="34">
      <c r="A34" s="25" t="inlineStr">
        <is>
          <t>S-1032</t>
        </is>
      </c>
      <c r="B34" s="25" t="inlineStr">
        <is>
          <t>Dienstleistung</t>
        </is>
      </c>
      <c r="C34" s="26" t="n">
        <v>90</v>
      </c>
      <c r="D34" s="27" t="n">
        <v>523941</v>
      </c>
      <c r="E34" s="28" t="n">
        <v>0.85</v>
      </c>
      <c r="F34" s="28" t="n">
        <v>0.047</v>
      </c>
      <c r="G34" s="29" t="n">
        <v>73.90000000000001</v>
      </c>
      <c r="H34" s="29" t="n">
        <v>77.09999999999999</v>
      </c>
    </row>
    <row r="35">
      <c r="A35" s="25" t="inlineStr">
        <is>
          <t>S-1033</t>
        </is>
      </c>
      <c r="B35" s="25" t="inlineStr">
        <is>
          <t>Verpackung</t>
        </is>
      </c>
      <c r="C35" s="26" t="n">
        <v>61</v>
      </c>
      <c r="D35" s="27" t="n">
        <v>222326</v>
      </c>
      <c r="E35" s="28" t="n">
        <v>0.77</v>
      </c>
      <c r="F35" s="28" t="n">
        <v>0.055</v>
      </c>
      <c r="G35" s="29" t="n">
        <v>65.8</v>
      </c>
      <c r="H35" s="29" t="n">
        <v>68.7</v>
      </c>
    </row>
    <row r="36">
      <c r="A36" s="25" t="inlineStr">
        <is>
          <t>S-1034</t>
        </is>
      </c>
      <c r="B36" s="25" t="inlineStr">
        <is>
          <t>Logistik</t>
        </is>
      </c>
      <c r="C36" s="26" t="n">
        <v>19</v>
      </c>
      <c r="D36" s="27" t="n">
        <v>47339</v>
      </c>
      <c r="E36" s="28" t="n">
        <v>0.8</v>
      </c>
      <c r="F36" s="28" t="n">
        <v>0.026</v>
      </c>
      <c r="G36" s="29" t="n">
        <v>65.3</v>
      </c>
      <c r="H36" s="29" t="n">
        <v>71.40000000000001</v>
      </c>
    </row>
    <row r="37">
      <c r="A37" s="25" t="inlineStr">
        <is>
          <t>S-1035</t>
        </is>
      </c>
      <c r="B37" s="25" t="inlineStr">
        <is>
          <t>Logistik</t>
        </is>
      </c>
      <c r="C37" s="26" t="n">
        <v>60</v>
      </c>
      <c r="D37" s="27" t="n">
        <v>215576</v>
      </c>
      <c r="E37" s="28" t="n">
        <v>0.73</v>
      </c>
      <c r="F37" s="28" t="n">
        <v>0.017</v>
      </c>
      <c r="G37" s="29" t="n">
        <v>96.09999999999999</v>
      </c>
      <c r="H37" s="29" t="n">
        <v>83.7</v>
      </c>
    </row>
    <row r="38">
      <c r="A38" s="25" t="inlineStr">
        <is>
          <t>S-1036</t>
        </is>
      </c>
      <c r="B38" s="25" t="inlineStr">
        <is>
          <t>Verpackung</t>
        </is>
      </c>
      <c r="C38" s="26" t="n">
        <v>106</v>
      </c>
      <c r="D38" s="27" t="n">
        <v>562302</v>
      </c>
      <c r="E38" s="28" t="n">
        <v>0.79</v>
      </c>
      <c r="F38" s="28" t="n">
        <v>0.07000000000000001</v>
      </c>
      <c r="G38" s="29" t="n">
        <v>72.59999999999999</v>
      </c>
      <c r="H38" s="29" t="n">
        <v>72.3</v>
      </c>
    </row>
    <row r="39">
      <c r="A39" s="25" t="inlineStr">
        <is>
          <t>S-1037</t>
        </is>
      </c>
      <c r="B39" s="25" t="inlineStr">
        <is>
          <t>Rohstoff</t>
        </is>
      </c>
      <c r="C39" s="26" t="n">
        <v>17</v>
      </c>
      <c r="D39" s="27" t="n">
        <v>87873</v>
      </c>
      <c r="E39" s="28" t="n">
        <v>0.76</v>
      </c>
      <c r="F39" s="28" t="n">
        <v>0.019</v>
      </c>
      <c r="G39" s="29" t="n">
        <v>67.3</v>
      </c>
      <c r="H39" s="29" t="n">
        <v>70.7</v>
      </c>
    </row>
    <row r="40">
      <c r="A40" s="25" t="inlineStr">
        <is>
          <t>S-1038</t>
        </is>
      </c>
      <c r="B40" s="25" t="inlineStr">
        <is>
          <t>Rohstoff</t>
        </is>
      </c>
      <c r="C40" s="26" t="n">
        <v>53</v>
      </c>
      <c r="D40" s="27" t="n">
        <v>321048</v>
      </c>
      <c r="E40" s="28" t="n">
        <v>0.78</v>
      </c>
      <c r="F40" s="28" t="n">
        <v>0.06</v>
      </c>
      <c r="G40" s="29" t="n">
        <v>62.8</v>
      </c>
      <c r="H40" s="29" t="n">
        <v>67.40000000000001</v>
      </c>
    </row>
    <row r="41">
      <c r="A41" s="25" t="inlineStr">
        <is>
          <t>S-1039</t>
        </is>
      </c>
      <c r="B41" s="25" t="inlineStr">
        <is>
          <t>Verpackung</t>
        </is>
      </c>
      <c r="C41" s="26" t="n">
        <v>46</v>
      </c>
      <c r="D41" s="27" t="n">
        <v>270443</v>
      </c>
      <c r="E41" s="28" t="n">
        <v>0.72</v>
      </c>
      <c r="F41" s="28" t="n">
        <v>0.063</v>
      </c>
      <c r="G41" s="29" t="n">
        <v>71.09999999999999</v>
      </c>
      <c r="H41" s="29" t="n">
        <v>68.40000000000001</v>
      </c>
    </row>
  </sheetData>
  <autoFilter ref="A1:H4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5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9" customWidth="1" min="3" max="3"/>
    <col width="2" customWidth="1" min="4" max="4"/>
    <col width="11" customWidth="1" min="5" max="5"/>
    <col width="9" customWidth="1" min="6" max="6"/>
    <col width="2" customWidth="1" min="7" max="7"/>
    <col width="17" customWidth="1" min="8" max="8"/>
    <col width="14" customWidth="1" min="9" max="9"/>
    <col width="12" customWidth="1" min="10" max="10"/>
  </cols>
  <sheetData>
    <row r="1">
      <c r="A1" s="24" t="inlineStr">
        <is>
          <t>LIEFERANT</t>
        </is>
      </c>
      <c r="B1" s="24" t="inlineStr">
        <is>
          <t>VOLUMEN</t>
        </is>
      </c>
      <c r="C1" s="24" t="inlineStr">
        <is>
          <t>NOTE</t>
        </is>
      </c>
      <c r="E1" s="24" t="inlineStr">
        <is>
          <t>LIEFERANT</t>
        </is>
      </c>
      <c r="F1" s="24" t="inlineStr">
        <is>
          <t>NOTE</t>
        </is>
      </c>
      <c r="H1" s="24" t="inlineStr">
        <is>
          <t>KATEGORIE</t>
        </is>
      </c>
      <c r="I1" s="24" t="inlineStr">
        <is>
          <t>VOLUMEN</t>
        </is>
      </c>
      <c r="J1" s="24" t="inlineStr">
        <is>
          <t>Ø NOTE</t>
        </is>
      </c>
    </row>
    <row r="2">
      <c r="A2" s="30">
        <f>INDEX('Daten'!$A$2:$A$5000,MATCH(LARGE('Daten'!$D$2:$D$5000,1),'Daten'!$D$2:$D$5000,0))</f>
        <v/>
      </c>
      <c r="B2" s="31">
        <f>INDEX('Daten'!$D$2:$D$5000,MATCH(LARGE('Daten'!$D$2:$D$5000,1),'Daten'!$D$2:$D$5000,0))</f>
        <v/>
      </c>
      <c r="C2" s="32">
        <f>INDEX('Daten'!$H$2:$H$5000,MATCH(LARGE('Daten'!$D$2:$D$5000,1),'Daten'!$D$2:$D$5000,0))</f>
        <v/>
      </c>
      <c r="E2" s="30">
        <f>INDEX('Daten'!$A$2:$A$5000,MATCH(LARGE('Daten'!$H$2:$H$5000,1),'Daten'!$H$2:$H$5000,0))</f>
        <v/>
      </c>
      <c r="F2" s="32">
        <f>INDEX('Daten'!$H$2:$H$5000,MATCH(LARGE('Daten'!$H$2:$H$5000,1),'Daten'!$H$2:$H$5000,0))</f>
        <v/>
      </c>
      <c r="H2" s="33" t="inlineStr">
        <is>
          <t>Rohstoff</t>
        </is>
      </c>
      <c r="I2" s="31">
        <f>SUMIFS('Daten'!$D$2:$D$5000,'Daten'!$B$2:$B$5000,"Rohstoff")</f>
        <v/>
      </c>
      <c r="J2" s="32">
        <f>IFERROR(AVERAGEIFS('Daten'!$H$2:$H$5000,'Daten'!$B$2:$B$5000,"Rohstoff"),0)</f>
        <v/>
      </c>
    </row>
    <row r="3">
      <c r="A3" s="30">
        <f>INDEX('Daten'!$A$2:$A$5000,MATCH(LARGE('Daten'!$D$2:$D$5000,2),'Daten'!$D$2:$D$5000,0))</f>
        <v/>
      </c>
      <c r="B3" s="31">
        <f>INDEX('Daten'!$D$2:$D$5000,MATCH(LARGE('Daten'!$D$2:$D$5000,2),'Daten'!$D$2:$D$5000,0))</f>
        <v/>
      </c>
      <c r="C3" s="32">
        <f>INDEX('Daten'!$H$2:$H$5000,MATCH(LARGE('Daten'!$D$2:$D$5000,2),'Daten'!$D$2:$D$5000,0))</f>
        <v/>
      </c>
      <c r="E3" s="30">
        <f>INDEX('Daten'!$A$2:$A$5000,MATCH(LARGE('Daten'!$H$2:$H$5000,2),'Daten'!$H$2:$H$5000,0))</f>
        <v/>
      </c>
      <c r="F3" s="32">
        <f>INDEX('Daten'!$H$2:$H$5000,MATCH(LARGE('Daten'!$H$2:$H$5000,2),'Daten'!$H$2:$H$5000,0))</f>
        <v/>
      </c>
      <c r="H3" s="33" t="inlineStr">
        <is>
          <t>Verpackung</t>
        </is>
      </c>
      <c r="I3" s="31">
        <f>SUMIFS('Daten'!$D$2:$D$5000,'Daten'!$B$2:$B$5000,"Verpackung")</f>
        <v/>
      </c>
      <c r="J3" s="32">
        <f>IFERROR(AVERAGEIFS('Daten'!$H$2:$H$5000,'Daten'!$B$2:$B$5000,"Verpackung"),0)</f>
        <v/>
      </c>
    </row>
    <row r="4">
      <c r="A4" s="30">
        <f>INDEX('Daten'!$A$2:$A$5000,MATCH(LARGE('Daten'!$D$2:$D$5000,3),'Daten'!$D$2:$D$5000,0))</f>
        <v/>
      </c>
      <c r="B4" s="31">
        <f>INDEX('Daten'!$D$2:$D$5000,MATCH(LARGE('Daten'!$D$2:$D$5000,3),'Daten'!$D$2:$D$5000,0))</f>
        <v/>
      </c>
      <c r="C4" s="32">
        <f>INDEX('Daten'!$H$2:$H$5000,MATCH(LARGE('Daten'!$D$2:$D$5000,3),'Daten'!$D$2:$D$5000,0))</f>
        <v/>
      </c>
      <c r="E4" s="30">
        <f>INDEX('Daten'!$A$2:$A$5000,MATCH(LARGE('Daten'!$H$2:$H$5000,3),'Daten'!$H$2:$H$5000,0))</f>
        <v/>
      </c>
      <c r="F4" s="32">
        <f>INDEX('Daten'!$H$2:$H$5000,MATCH(LARGE('Daten'!$H$2:$H$5000,3),'Daten'!$H$2:$H$5000,0))</f>
        <v/>
      </c>
      <c r="H4" s="33" t="inlineStr">
        <is>
          <t>Logistik</t>
        </is>
      </c>
      <c r="I4" s="31">
        <f>SUMIFS('Daten'!$D$2:$D$5000,'Daten'!$B$2:$B$5000,"Logistik")</f>
        <v/>
      </c>
      <c r="J4" s="32">
        <f>IFERROR(AVERAGEIFS('Daten'!$H$2:$H$5000,'Daten'!$B$2:$B$5000,"Logistik"),0)</f>
        <v/>
      </c>
    </row>
    <row r="5">
      <c r="A5" s="30">
        <f>INDEX('Daten'!$A$2:$A$5000,MATCH(LARGE('Daten'!$D$2:$D$5000,4),'Daten'!$D$2:$D$5000,0))</f>
        <v/>
      </c>
      <c r="B5" s="31">
        <f>INDEX('Daten'!$D$2:$D$5000,MATCH(LARGE('Daten'!$D$2:$D$5000,4),'Daten'!$D$2:$D$5000,0))</f>
        <v/>
      </c>
      <c r="C5" s="32">
        <f>INDEX('Daten'!$H$2:$H$5000,MATCH(LARGE('Daten'!$D$2:$D$5000,4),'Daten'!$D$2:$D$5000,0))</f>
        <v/>
      </c>
      <c r="E5" s="30">
        <f>INDEX('Daten'!$A$2:$A$5000,MATCH(LARGE('Daten'!$H$2:$H$5000,4),'Daten'!$H$2:$H$5000,0))</f>
        <v/>
      </c>
      <c r="F5" s="32">
        <f>INDEX('Daten'!$H$2:$H$5000,MATCH(LARGE('Daten'!$H$2:$H$5000,4),'Daten'!$H$2:$H$5000,0))</f>
        <v/>
      </c>
      <c r="H5" s="33" t="inlineStr">
        <is>
          <t>Software</t>
        </is>
      </c>
      <c r="I5" s="31">
        <f>SUMIFS('Daten'!$D$2:$D$5000,'Daten'!$B$2:$B$5000,"Software")</f>
        <v/>
      </c>
      <c r="J5" s="32">
        <f>IFERROR(AVERAGEIFS('Daten'!$H$2:$H$5000,'Daten'!$B$2:$B$5000,"Software"),0)</f>
        <v/>
      </c>
    </row>
    <row r="6">
      <c r="A6" s="30">
        <f>INDEX('Daten'!$A$2:$A$5000,MATCH(LARGE('Daten'!$D$2:$D$5000,5),'Daten'!$D$2:$D$5000,0))</f>
        <v/>
      </c>
      <c r="B6" s="31">
        <f>INDEX('Daten'!$D$2:$D$5000,MATCH(LARGE('Daten'!$D$2:$D$5000,5),'Daten'!$D$2:$D$5000,0))</f>
        <v/>
      </c>
      <c r="C6" s="32">
        <f>INDEX('Daten'!$H$2:$H$5000,MATCH(LARGE('Daten'!$D$2:$D$5000,5),'Daten'!$D$2:$D$5000,0))</f>
        <v/>
      </c>
      <c r="E6" s="30">
        <f>INDEX('Daten'!$A$2:$A$5000,MATCH(LARGE('Daten'!$H$2:$H$5000,5),'Daten'!$H$2:$H$5000,0))</f>
        <v/>
      </c>
      <c r="F6" s="32">
        <f>INDEX('Daten'!$H$2:$H$5000,MATCH(LARGE('Daten'!$H$2:$H$5000,5),'Daten'!$H$2:$H$5000,0))</f>
        <v/>
      </c>
      <c r="H6" s="33" t="inlineStr">
        <is>
          <t>Dienstleistung</t>
        </is>
      </c>
      <c r="I6" s="31">
        <f>SUMIFS('Daten'!$D$2:$D$5000,'Daten'!$B$2:$B$5000,"Dienstleistung")</f>
        <v/>
      </c>
      <c r="J6" s="32">
        <f>IFERROR(AVERAGEIFS('Daten'!$H$2:$H$5000,'Daten'!$B$2:$B$5000,"Dienstleistung"),0)</f>
        <v/>
      </c>
    </row>
    <row r="7">
      <c r="A7" s="30">
        <f>INDEX('Daten'!$A$2:$A$5000,MATCH(LARGE('Daten'!$D$2:$D$5000,6),'Daten'!$D$2:$D$5000,0))</f>
        <v/>
      </c>
      <c r="B7" s="31">
        <f>INDEX('Daten'!$D$2:$D$5000,MATCH(LARGE('Daten'!$D$2:$D$5000,6),'Daten'!$D$2:$D$5000,0))</f>
        <v/>
      </c>
      <c r="C7" s="32">
        <f>INDEX('Daten'!$H$2:$H$5000,MATCH(LARGE('Daten'!$D$2:$D$5000,6),'Daten'!$D$2:$D$5000,0))</f>
        <v/>
      </c>
      <c r="E7" s="30">
        <f>INDEX('Daten'!$A$2:$A$5000,MATCH(LARGE('Daten'!$H$2:$H$5000,6),'Daten'!$H$2:$H$5000,0))</f>
        <v/>
      </c>
      <c r="F7" s="32">
        <f>INDEX('Daten'!$H$2:$H$5000,MATCH(LARGE('Daten'!$H$2:$H$5000,6),'Daten'!$H$2:$H$5000,0))</f>
        <v/>
      </c>
    </row>
    <row r="8">
      <c r="A8" s="30">
        <f>INDEX('Daten'!$A$2:$A$5000,MATCH(LARGE('Daten'!$D$2:$D$5000,7),'Daten'!$D$2:$D$5000,0))</f>
        <v/>
      </c>
      <c r="B8" s="31">
        <f>INDEX('Daten'!$D$2:$D$5000,MATCH(LARGE('Daten'!$D$2:$D$5000,7),'Daten'!$D$2:$D$5000,0))</f>
        <v/>
      </c>
      <c r="C8" s="32">
        <f>INDEX('Daten'!$H$2:$H$5000,MATCH(LARGE('Daten'!$D$2:$D$5000,7),'Daten'!$D$2:$D$5000,0))</f>
        <v/>
      </c>
      <c r="E8" s="30">
        <f>INDEX('Daten'!$A$2:$A$5000,MATCH(LARGE('Daten'!$H$2:$H$5000,7),'Daten'!$H$2:$H$5000,0))</f>
        <v/>
      </c>
      <c r="F8" s="32">
        <f>INDEX('Daten'!$H$2:$H$5000,MATCH(LARGE('Daten'!$H$2:$H$5000,7),'Daten'!$H$2:$H$5000,0))</f>
        <v/>
      </c>
    </row>
    <row r="9">
      <c r="A9" s="30">
        <f>INDEX('Daten'!$A$2:$A$5000,MATCH(LARGE('Daten'!$D$2:$D$5000,8),'Daten'!$D$2:$D$5000,0))</f>
        <v/>
      </c>
      <c r="B9" s="31">
        <f>INDEX('Daten'!$D$2:$D$5000,MATCH(LARGE('Daten'!$D$2:$D$5000,8),'Daten'!$D$2:$D$5000,0))</f>
        <v/>
      </c>
      <c r="C9" s="32">
        <f>INDEX('Daten'!$H$2:$H$5000,MATCH(LARGE('Daten'!$D$2:$D$5000,8),'Daten'!$D$2:$D$5000,0))</f>
        <v/>
      </c>
      <c r="E9" s="30">
        <f>INDEX('Daten'!$A$2:$A$5000,MATCH(LARGE('Daten'!$H$2:$H$5000,8),'Daten'!$H$2:$H$5000,0))</f>
        <v/>
      </c>
      <c r="F9" s="32">
        <f>INDEX('Daten'!$H$2:$H$5000,MATCH(LARGE('Daten'!$H$2:$H$5000,8),'Daten'!$H$2:$H$5000,0))</f>
        <v/>
      </c>
    </row>
    <row r="10">
      <c r="A10" s="30">
        <f>INDEX('Daten'!$A$2:$A$5000,MATCH(LARGE('Daten'!$D$2:$D$5000,9),'Daten'!$D$2:$D$5000,0))</f>
        <v/>
      </c>
      <c r="B10" s="31">
        <f>INDEX('Daten'!$D$2:$D$5000,MATCH(LARGE('Daten'!$D$2:$D$5000,9),'Daten'!$D$2:$D$5000,0))</f>
        <v/>
      </c>
      <c r="C10" s="32">
        <f>INDEX('Daten'!$H$2:$H$5000,MATCH(LARGE('Daten'!$D$2:$D$5000,9),'Daten'!$D$2:$D$5000,0))</f>
        <v/>
      </c>
      <c r="E10" s="30">
        <f>INDEX('Daten'!$A$2:$A$5000,MATCH(LARGE('Daten'!$H$2:$H$5000,9),'Daten'!$H$2:$H$5000,0))</f>
        <v/>
      </c>
      <c r="F10" s="32">
        <f>INDEX('Daten'!$H$2:$H$5000,MATCH(LARGE('Daten'!$H$2:$H$5000,9),'Daten'!$H$2:$H$5000,0))</f>
        <v/>
      </c>
    </row>
    <row r="11">
      <c r="A11" s="30">
        <f>INDEX('Daten'!$A$2:$A$5000,MATCH(LARGE('Daten'!$D$2:$D$5000,10),'Daten'!$D$2:$D$5000,0))</f>
        <v/>
      </c>
      <c r="B11" s="31">
        <f>INDEX('Daten'!$D$2:$D$5000,MATCH(LARGE('Daten'!$D$2:$D$5000,10),'Daten'!$D$2:$D$5000,0))</f>
        <v/>
      </c>
      <c r="C11" s="32">
        <f>INDEX('Daten'!$H$2:$H$5000,MATCH(LARGE('Daten'!$D$2:$D$5000,10),'Daten'!$D$2:$D$5000,0))</f>
        <v/>
      </c>
      <c r="E11" s="30">
        <f>INDEX('Daten'!$A$2:$A$5000,MATCH(LARGE('Daten'!$H$2:$H$5000,10),'Daten'!$H$2:$H$5000,0))</f>
        <v/>
      </c>
      <c r="F11" s="32">
        <f>INDEX('Daten'!$H$2:$H$5000,MATCH(LARGE('Daten'!$H$2:$H$5000,10),'Daten'!$H$2:$H$5000,0))</f>
        <v/>
      </c>
    </row>
    <row r="16">
      <c r="A16" s="34" t="inlineStr">
        <is>
          <t>KPI-BERECHNUNGEN</t>
        </is>
      </c>
      <c r="B16" s="35" t="n"/>
    </row>
    <row r="17">
      <c r="A17" s="36" t="inlineStr">
        <is>
          <t>Anzahl Lieferanten</t>
        </is>
      </c>
      <c r="B17" s="37">
        <f>COUNTA('Daten'!$A$2:$A$5000)</f>
        <v/>
      </c>
    </row>
    <row r="18">
      <c r="A18" s="36" t="inlineStr">
        <is>
          <t>Volumen gesamt</t>
        </is>
      </c>
      <c r="B18" s="38">
        <f>SUM('Daten'!$D$2:$D$5000)</f>
        <v/>
      </c>
    </row>
    <row r="19">
      <c r="A19" s="36" t="inlineStr">
        <is>
          <t>Ø Pünktlich %</t>
        </is>
      </c>
      <c r="B19" s="39">
        <f>AVERAGE('Daten'!$E$2:$E$5000)</f>
        <v/>
      </c>
    </row>
    <row r="20">
      <c r="A20" s="36" t="inlineStr">
        <is>
          <t>Ø Mangel %</t>
        </is>
      </c>
      <c r="B20" s="39">
        <f>AVERAGE('Daten'!$F$2:$F$5000)</f>
        <v/>
      </c>
    </row>
    <row r="21">
      <c r="A21" s="36" t="inlineStr">
        <is>
          <t>Ø Qualität</t>
        </is>
      </c>
      <c r="B21" s="40">
        <f>AVERAGE('Daten'!$G$2:$G$5000)</f>
        <v/>
      </c>
    </row>
    <row r="22">
      <c r="A22" s="36" t="inlineStr">
        <is>
          <t>Ø Gesamtnote</t>
        </is>
      </c>
      <c r="B22" s="40">
        <f>AVERAGE('Daten'!$H$2:$H$5000)</f>
        <v/>
      </c>
    </row>
    <row r="23">
      <c r="A23" s="36" t="inlineStr">
        <is>
          <t>Top Lieferant</t>
        </is>
      </c>
      <c r="B23" s="41">
        <f>INDEX('Daten'!$A$2:$A$5000,MATCH(MAX('Daten'!$H$2:$H$5000),'Daten'!$H$2:$H$5000,0))</f>
        <v/>
      </c>
    </row>
    <row r="24">
      <c r="A24" s="36" t="inlineStr">
        <is>
          <t>Beste Note</t>
        </is>
      </c>
      <c r="B24" s="40">
        <f>MAX('Daten'!$H$2:$H$5000)</f>
        <v/>
      </c>
    </row>
    <row r="25">
      <c r="A25" s="36" t="inlineStr">
        <is>
          <t>Schlechteste Note</t>
        </is>
      </c>
      <c r="B25" s="40">
        <f>MIN('Daten'!$H$2:$H$5000)</f>
        <v/>
      </c>
    </row>
  </sheetData>
  <conditionalFormatting sqref="B2:B11">
    <cfRule type="dataBar" priority="1">
      <dataBar>
        <cfvo type="min"/>
        <cfvo type="max"/>
        <color rgb="004F46E5"/>
      </dataBar>
    </cfRule>
  </conditionalFormatting>
  <conditionalFormatting sqref="F2:F11">
    <cfRule type="dataBar" priority="2">
      <dataBar>
        <cfvo type="min"/>
        <cfvo type="max"/>
        <color rgb="00059669"/>
      </dataBar>
    </cfRule>
  </conditionalFormatting>
  <conditionalFormatting sqref="I2:I6">
    <cfRule type="dataBar" priority="3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