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'Data'!$A$1:$I$13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 yyyy"/>
    <numFmt numFmtId="166" formatCode="&quot;$&quot;#,##0;(&quot;$&quot;#,##0)"/>
    <numFmt numFmtId="167" formatCode="#,##0;(#,##0)"/>
    <numFmt numFmtId="168" formatCode="0.0%"/>
    <numFmt numFmtId="169" formatCode="#,##0.0;(#,##0.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10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DB2777"/>
      </patternFill>
    </fill>
    <fill>
      <patternFill patternType="solid">
        <fgColor rgb="00D97706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3" borderId="0" pivotButton="0" quotePrefix="0" xfId="0"/>
    <xf numFmtId="0" fontId="7" fillId="3" borderId="0" applyAlignment="1" pivotButton="0" quotePrefix="0" xfId="0">
      <alignment horizontal="left" vertical="center"/>
    </xf>
    <xf numFmtId="0" fontId="5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8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6" fontId="9" fillId="3" borderId="6" applyAlignment="1" pivotButton="0" quotePrefix="0" xfId="0">
      <alignment horizontal="left" vertical="center" indent="1"/>
    </xf>
    <xf numFmtId="168" fontId="9" fillId="3" borderId="6" applyAlignment="1" pivotButton="0" quotePrefix="0" xfId="0">
      <alignment horizontal="left" vertical="center" indent="1"/>
    </xf>
    <xf numFmtId="169" fontId="9" fillId="3" borderId="6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165" fontId="2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0" fontId="4" fillId="0" borderId="0" pivotButton="0" quotePrefix="0" xfId="0"/>
    <xf numFmtId="165" fontId="5" fillId="0" borderId="0" pivotButton="0" quotePrefix="0" xfId="0"/>
    <xf numFmtId="166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0" borderId="0" pivotButton="0" quotePrefix="0" xfId="0"/>
    <xf numFmtId="166" fontId="4" fillId="0" borderId="0" pivotButton="0" quotePrefix="0" xfId="0"/>
    <xf numFmtId="168" fontId="4" fillId="0" borderId="0" pivotButton="0" quotePrefix="0" xfId="0"/>
    <xf numFmtId="169" fontId="4" fillId="0" borderId="0" pivotButton="0" quotePrefix="0" xfId="0"/>
    <xf numFmtId="167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Net MRR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'Calc'!F1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'Calc'!$A$2:$A$13</f>
            </strRef>
          </cat>
          <val>
            <numRef>
              <f>'Calc'!$F$2:$F$13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ARR Trend</a:t>
            </a:r>
          </a:p>
        </rich>
      </tx>
    </title>
    <plotArea>
      <lineChart>
        <grouping val="standard"/>
        <ser>
          <idx val="0"/>
          <order val="0"/>
          <tx>
            <strRef>
              <f>'Calc'!H1</f>
            </strRef>
          </tx>
          <spPr>
            <a:ln xmlns:a="http://schemas.openxmlformats.org/drawingml/2006/main" w="22000">
              <a:solidFill>
                <a:srgbClr val="2563EB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solidFill>
                  <a:srgbClr val="2563EB"/>
                </a:solidFill>
                <a:prstDash val="solid"/>
              </a:ln>
            </spPr>
          </marker>
          <cat>
            <strRef>
              <f>'Calc'!$A$2:$A$13</f>
            </strRef>
          </cat>
          <val>
            <numRef>
              <f>'Calc'!$H$2:$H$13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Customer Count &amp; Churn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'Calc'!G1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'Calc'!$A$2:$A$13</f>
            </strRef>
          </cat>
          <val>
            <numRef>
              <f>'Calc'!$G$2:$G$13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CAC vs LTV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'Calc'!I1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'Calc'!$A$2:$A$13</f>
            </strRef>
          </cat>
          <val>
            <numRef>
              <f>'Calc'!$I$2:$I$13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B1" authorId="0" shapeId="0">
      <text>
        <t>INPUT: edit New/Expansion/Churn MRR + Active Customers.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SaaS METRICS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MRR, ARR, churn, CAC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CURRENT ARR</t>
        </is>
      </c>
      <c r="C10" s="13" t="n"/>
      <c r="D10" s="14" t="n"/>
      <c r="E10" s="12" t="inlineStr">
        <is>
          <t>NET MRR</t>
        </is>
      </c>
      <c r="F10" s="13" t="n"/>
      <c r="G10" s="14" t="n"/>
      <c r="H10" s="12" t="inlineStr">
        <is>
          <t>MONTHLY CHURN</t>
        </is>
      </c>
      <c r="I10" s="13" t="n"/>
      <c r="J10" s="14" t="n"/>
      <c r="K10" s="12" t="inlineStr">
        <is>
          <t>CAC</t>
        </is>
      </c>
      <c r="L10" s="13" t="n"/>
      <c r="M10" s="14" t="n"/>
      <c r="N10" s="12" t="inlineStr">
        <is>
          <t>NET REVENUE RETENTION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5">
        <f>Calc!$B$18</f>
        <v/>
      </c>
      <c r="F11" s="13" t="n"/>
      <c r="G11" s="14" t="n"/>
      <c r="H11" s="16">
        <f>Calc!$B$20</f>
        <v/>
      </c>
      <c r="I11" s="13" t="n"/>
      <c r="J11" s="14" t="n"/>
      <c r="K11" s="15">
        <f>Calc!$B$21</f>
        <v/>
      </c>
      <c r="L11" s="13" t="n"/>
      <c r="M11" s="14" t="n"/>
      <c r="N11" s="17">
        <f>Calc!$B$23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MRR × 12</t>
        </is>
      </c>
      <c r="C12" s="4" t="n"/>
      <c r="D12" s="19" t="n"/>
      <c r="E12" s="18" t="inlineStr">
        <is>
          <t>New + Expansion − Churn</t>
        </is>
      </c>
      <c r="F12" s="4" t="n"/>
      <c r="G12" s="19" t="n"/>
      <c r="H12" s="18" t="inlineStr">
        <is>
          <t>Lost / Total</t>
        </is>
      </c>
      <c r="I12" s="4" t="n"/>
      <c r="J12" s="19" t="n"/>
      <c r="K12" s="18" t="inlineStr">
        <is>
          <t>Spend / New Customer</t>
        </is>
      </c>
      <c r="L12" s="4" t="n"/>
      <c r="M12" s="19" t="n"/>
      <c r="N12" s="18" t="inlineStr">
        <is>
          <t>From existing customers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MRR &amp; ARR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CUSTOMERS &amp; EFFICIENCY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>
      <c r="A1" s="23" t="inlineStr">
        <is>
          <t>MONTH</t>
        </is>
      </c>
      <c r="B1" s="23" t="inlineStr">
        <is>
          <t>NEW MRR</t>
        </is>
      </c>
      <c r="C1" s="23" t="inlineStr">
        <is>
          <t>EXPANSION MRR</t>
        </is>
      </c>
      <c r="D1" s="23" t="inlineStr">
        <is>
          <t>CHURNED MRR</t>
        </is>
      </c>
      <c r="E1" s="23" t="inlineStr">
        <is>
          <t>CONTRACTION MRR</t>
        </is>
      </c>
      <c r="F1" s="23" t="inlineStr">
        <is>
          <t>ACTIVE CUSTOMERS</t>
        </is>
      </c>
      <c r="G1" s="23" t="inlineStr">
        <is>
          <t>NEW CUSTOMERS</t>
        </is>
      </c>
      <c r="H1" s="23" t="inlineStr">
        <is>
          <t>CHURNED CUSTOMERS</t>
        </is>
      </c>
      <c r="I1" s="23" t="inlineStr">
        <is>
          <t>MARKETING SPEND</t>
        </is>
      </c>
    </row>
    <row r="2">
      <c r="A2" s="24" t="n">
        <v>45658</v>
      </c>
      <c r="B2" s="25" t="n">
        <v>5460</v>
      </c>
      <c r="C2" s="25" t="n">
        <v>4306</v>
      </c>
      <c r="D2" s="25" t="n">
        <v>2699</v>
      </c>
      <c r="E2" s="25" t="n">
        <v>1474</v>
      </c>
      <c r="F2" s="26" t="n">
        <v>861</v>
      </c>
      <c r="G2" s="26" t="n">
        <v>38</v>
      </c>
      <c r="H2" s="26" t="n">
        <v>27</v>
      </c>
      <c r="I2" s="25" t="n">
        <v>28181</v>
      </c>
    </row>
    <row r="3">
      <c r="A3" s="24" t="n">
        <v>45689</v>
      </c>
      <c r="B3" s="25" t="n">
        <v>8124</v>
      </c>
      <c r="C3" s="25" t="n">
        <v>2072</v>
      </c>
      <c r="D3" s="25" t="n">
        <v>4633</v>
      </c>
      <c r="E3" s="25" t="n">
        <v>1676</v>
      </c>
      <c r="F3" s="26" t="n">
        <v>878</v>
      </c>
      <c r="G3" s="26" t="n">
        <v>45</v>
      </c>
      <c r="H3" s="26" t="n">
        <v>28</v>
      </c>
      <c r="I3" s="25" t="n">
        <v>27769</v>
      </c>
    </row>
    <row r="4">
      <c r="A4" s="24" t="n">
        <v>45717</v>
      </c>
      <c r="B4" s="25" t="n">
        <v>8833</v>
      </c>
      <c r="C4" s="25" t="n">
        <v>4027</v>
      </c>
      <c r="D4" s="25" t="n">
        <v>4298</v>
      </c>
      <c r="E4" s="25" t="n">
        <v>1854</v>
      </c>
      <c r="F4" s="26" t="n">
        <v>910</v>
      </c>
      <c r="G4" s="26" t="n">
        <v>49</v>
      </c>
      <c r="H4" s="26" t="n">
        <v>17</v>
      </c>
      <c r="I4" s="25" t="n">
        <v>20498</v>
      </c>
    </row>
    <row r="5">
      <c r="A5" s="24" t="n">
        <v>45748</v>
      </c>
      <c r="B5" s="25" t="n">
        <v>6895</v>
      </c>
      <c r="C5" s="25" t="n">
        <v>2309</v>
      </c>
      <c r="D5" s="25" t="n">
        <v>2247</v>
      </c>
      <c r="E5" s="25" t="n">
        <v>1089</v>
      </c>
      <c r="F5" s="26" t="n">
        <v>929</v>
      </c>
      <c r="G5" s="26" t="n">
        <v>53</v>
      </c>
      <c r="H5" s="26" t="n">
        <v>34</v>
      </c>
      <c r="I5" s="25" t="n">
        <v>25972</v>
      </c>
    </row>
    <row r="6">
      <c r="A6" s="24" t="n">
        <v>45778</v>
      </c>
      <c r="B6" s="25" t="n">
        <v>9492</v>
      </c>
      <c r="C6" s="25" t="n">
        <v>2051</v>
      </c>
      <c r="D6" s="25" t="n">
        <v>2754</v>
      </c>
      <c r="E6" s="25" t="n">
        <v>890</v>
      </c>
      <c r="F6" s="26" t="n">
        <v>951</v>
      </c>
      <c r="G6" s="26" t="n">
        <v>39</v>
      </c>
      <c r="H6" s="26" t="n">
        <v>17</v>
      </c>
      <c r="I6" s="25" t="n">
        <v>20887</v>
      </c>
    </row>
    <row r="7">
      <c r="A7" s="24" t="n">
        <v>45809</v>
      </c>
      <c r="B7" s="25" t="n">
        <v>8854</v>
      </c>
      <c r="C7" s="25" t="n">
        <v>2973</v>
      </c>
      <c r="D7" s="25" t="n">
        <v>4473</v>
      </c>
      <c r="E7" s="25" t="n">
        <v>1619</v>
      </c>
      <c r="F7" s="26" t="n">
        <v>988</v>
      </c>
      <c r="G7" s="26" t="n">
        <v>65</v>
      </c>
      <c r="H7" s="26" t="n">
        <v>28</v>
      </c>
      <c r="I7" s="25" t="n">
        <v>50447</v>
      </c>
    </row>
    <row r="8">
      <c r="A8" s="24" t="n">
        <v>45839</v>
      </c>
      <c r="B8" s="25" t="n">
        <v>8411</v>
      </c>
      <c r="C8" s="25" t="n">
        <v>4702</v>
      </c>
      <c r="D8" s="25" t="n">
        <v>2695</v>
      </c>
      <c r="E8" s="25" t="n">
        <v>698</v>
      </c>
      <c r="F8" s="26" t="n">
        <v>1016</v>
      </c>
      <c r="G8" s="26" t="n">
        <v>59</v>
      </c>
      <c r="H8" s="26" t="n">
        <v>31</v>
      </c>
      <c r="I8" s="25" t="n">
        <v>30175</v>
      </c>
    </row>
    <row r="9">
      <c r="A9" s="24" t="n">
        <v>45870</v>
      </c>
      <c r="B9" s="25" t="n">
        <v>11520</v>
      </c>
      <c r="C9" s="25" t="n">
        <v>3739</v>
      </c>
      <c r="D9" s="25" t="n">
        <v>3388</v>
      </c>
      <c r="E9" s="25" t="n">
        <v>1569</v>
      </c>
      <c r="F9" s="26" t="n">
        <v>1055</v>
      </c>
      <c r="G9" s="26" t="n">
        <v>59</v>
      </c>
      <c r="H9" s="26" t="n">
        <v>20</v>
      </c>
      <c r="I9" s="25" t="n">
        <v>38792</v>
      </c>
    </row>
    <row r="10">
      <c r="A10" s="24" t="n">
        <v>45901</v>
      </c>
      <c r="B10" s="25" t="n">
        <v>10280</v>
      </c>
      <c r="C10" s="25" t="n">
        <v>2096</v>
      </c>
      <c r="D10" s="25" t="n">
        <v>3019</v>
      </c>
      <c r="E10" s="25" t="n">
        <v>1845</v>
      </c>
      <c r="F10" s="26" t="n">
        <v>1079</v>
      </c>
      <c r="G10" s="26" t="n">
        <v>52</v>
      </c>
      <c r="H10" s="26" t="n">
        <v>28</v>
      </c>
      <c r="I10" s="25" t="n">
        <v>21524</v>
      </c>
    </row>
    <row r="11">
      <c r="A11" s="24" t="n">
        <v>45931</v>
      </c>
      <c r="B11" s="25" t="n">
        <v>9352</v>
      </c>
      <c r="C11" s="25" t="n">
        <v>2134</v>
      </c>
      <c r="D11" s="25" t="n">
        <v>3827</v>
      </c>
      <c r="E11" s="25" t="n">
        <v>958</v>
      </c>
      <c r="F11" s="26" t="n">
        <v>1112</v>
      </c>
      <c r="G11" s="26" t="n">
        <v>50</v>
      </c>
      <c r="H11" s="26" t="n">
        <v>17</v>
      </c>
      <c r="I11" s="25" t="n">
        <v>31318</v>
      </c>
    </row>
    <row r="12">
      <c r="A12" s="24" t="n">
        <v>45962</v>
      </c>
      <c r="B12" s="25" t="n">
        <v>7584</v>
      </c>
      <c r="C12" s="25" t="n">
        <v>3321</v>
      </c>
      <c r="D12" s="25" t="n">
        <v>4120</v>
      </c>
      <c r="E12" s="25" t="n">
        <v>644</v>
      </c>
      <c r="F12" s="26" t="n">
        <v>1122</v>
      </c>
      <c r="G12" s="26" t="n">
        <v>36</v>
      </c>
      <c r="H12" s="26" t="n">
        <v>26</v>
      </c>
      <c r="I12" s="25" t="n">
        <v>19570</v>
      </c>
    </row>
    <row r="13">
      <c r="A13" s="24" t="n">
        <v>45992</v>
      </c>
      <c r="B13" s="25" t="n">
        <v>12355</v>
      </c>
      <c r="C13" s="25" t="n">
        <v>2414</v>
      </c>
      <c r="D13" s="25" t="n">
        <v>2699</v>
      </c>
      <c r="E13" s="25" t="n">
        <v>1671</v>
      </c>
      <c r="F13" s="26" t="n">
        <v>1146</v>
      </c>
      <c r="G13" s="26" t="n">
        <v>37</v>
      </c>
      <c r="H13" s="26" t="n">
        <v>13</v>
      </c>
      <c r="I13" s="25" t="n">
        <v>26163</v>
      </c>
    </row>
  </sheetData>
  <autoFilter ref="A1:I13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13" customWidth="1" min="3" max="3"/>
    <col width="12" customWidth="1" min="4" max="4"/>
    <col width="11" customWidth="1" min="5" max="5"/>
    <col width="12" customWidth="1" min="6" max="6"/>
    <col width="15" customWidth="1" min="7" max="7"/>
    <col width="15" customWidth="1" min="8" max="8"/>
  </cols>
  <sheetData>
    <row r="1">
      <c r="A1" s="23" t="inlineStr">
        <is>
          <t>MONTH</t>
        </is>
      </c>
      <c r="B1" s="23" t="inlineStr">
        <is>
          <t>MONTH START</t>
        </is>
      </c>
      <c r="C1" s="23" t="inlineStr">
        <is>
          <t>NEW MRR</t>
        </is>
      </c>
      <c r="D1" s="23" t="inlineStr">
        <is>
          <t>EXPANSION</t>
        </is>
      </c>
      <c r="E1" s="23" t="inlineStr">
        <is>
          <t>CHURN</t>
        </is>
      </c>
      <c r="F1" s="23" t="inlineStr">
        <is>
          <t>NET</t>
        </is>
      </c>
      <c r="G1" s="23" t="inlineStr">
        <is>
          <t>TOTAL MRR</t>
        </is>
      </c>
      <c r="H1" s="23" t="inlineStr">
        <is>
          <t>ARR</t>
        </is>
      </c>
    </row>
    <row r="2">
      <c r="A2" s="27" t="inlineStr">
        <is>
          <t>Jan</t>
        </is>
      </c>
      <c r="B2" s="28" t="n">
        <v>45658</v>
      </c>
      <c r="C2" s="29">
        <f>'Data'!$B$2</f>
        <v/>
      </c>
      <c r="D2" s="29">
        <f>'Data'!$C$2</f>
        <v/>
      </c>
      <c r="E2" s="29">
        <f>'Data'!$D$2+'Data'!$E$2</f>
        <v/>
      </c>
      <c r="F2" s="29">
        <f>C2+D2-E2</f>
        <v/>
      </c>
      <c r="G2" s="29">
        <f>95000+F2</f>
        <v/>
      </c>
      <c r="H2" s="29">
        <f>G2*12</f>
        <v/>
      </c>
    </row>
    <row r="3">
      <c r="A3" s="27" t="inlineStr">
        <is>
          <t>Feb</t>
        </is>
      </c>
      <c r="B3" s="28" t="n">
        <v>45689</v>
      </c>
      <c r="C3" s="29">
        <f>'Data'!$B$3</f>
        <v/>
      </c>
      <c r="D3" s="29">
        <f>'Data'!$C$3</f>
        <v/>
      </c>
      <c r="E3" s="29">
        <f>'Data'!$D$3+'Data'!$E$3</f>
        <v/>
      </c>
      <c r="F3" s="29">
        <f>C3+D3-E3</f>
        <v/>
      </c>
      <c r="G3" s="29">
        <f>G2+F3</f>
        <v/>
      </c>
      <c r="H3" s="29">
        <f>G3*12</f>
        <v/>
      </c>
    </row>
    <row r="4">
      <c r="A4" s="27" t="inlineStr">
        <is>
          <t>Mar</t>
        </is>
      </c>
      <c r="B4" s="28" t="n">
        <v>45717</v>
      </c>
      <c r="C4" s="29">
        <f>'Data'!$B$4</f>
        <v/>
      </c>
      <c r="D4" s="29">
        <f>'Data'!$C$4</f>
        <v/>
      </c>
      <c r="E4" s="29">
        <f>'Data'!$D$4+'Data'!$E$4</f>
        <v/>
      </c>
      <c r="F4" s="29">
        <f>C4+D4-E4</f>
        <v/>
      </c>
      <c r="G4" s="29">
        <f>G3+F4</f>
        <v/>
      </c>
      <c r="H4" s="29">
        <f>G4*12</f>
        <v/>
      </c>
    </row>
    <row r="5">
      <c r="A5" s="27" t="inlineStr">
        <is>
          <t>Apr</t>
        </is>
      </c>
      <c r="B5" s="28" t="n">
        <v>45748</v>
      </c>
      <c r="C5" s="29">
        <f>'Data'!$B$5</f>
        <v/>
      </c>
      <c r="D5" s="29">
        <f>'Data'!$C$5</f>
        <v/>
      </c>
      <c r="E5" s="29">
        <f>'Data'!$D$5+'Data'!$E$5</f>
        <v/>
      </c>
      <c r="F5" s="29">
        <f>C5+D5-E5</f>
        <v/>
      </c>
      <c r="G5" s="29">
        <f>G4+F5</f>
        <v/>
      </c>
      <c r="H5" s="29">
        <f>G5*12</f>
        <v/>
      </c>
    </row>
    <row r="6">
      <c r="A6" s="27" t="inlineStr">
        <is>
          <t>May</t>
        </is>
      </c>
      <c r="B6" s="28" t="n">
        <v>45778</v>
      </c>
      <c r="C6" s="29">
        <f>'Data'!$B$6</f>
        <v/>
      </c>
      <c r="D6" s="29">
        <f>'Data'!$C$6</f>
        <v/>
      </c>
      <c r="E6" s="29">
        <f>'Data'!$D$6+'Data'!$E$6</f>
        <v/>
      </c>
      <c r="F6" s="29">
        <f>C6+D6-E6</f>
        <v/>
      </c>
      <c r="G6" s="29">
        <f>G5+F6</f>
        <v/>
      </c>
      <c r="H6" s="29">
        <f>G6*12</f>
        <v/>
      </c>
    </row>
    <row r="7">
      <c r="A7" s="27" t="inlineStr">
        <is>
          <t>Jun</t>
        </is>
      </c>
      <c r="B7" s="28" t="n">
        <v>45809</v>
      </c>
      <c r="C7" s="29">
        <f>'Data'!$B$7</f>
        <v/>
      </c>
      <c r="D7" s="29">
        <f>'Data'!$C$7</f>
        <v/>
      </c>
      <c r="E7" s="29">
        <f>'Data'!$D$7+'Data'!$E$7</f>
        <v/>
      </c>
      <c r="F7" s="29">
        <f>C7+D7-E7</f>
        <v/>
      </c>
      <c r="G7" s="29">
        <f>G6+F7</f>
        <v/>
      </c>
      <c r="H7" s="29">
        <f>G7*12</f>
        <v/>
      </c>
    </row>
    <row r="8">
      <c r="A8" s="27" t="inlineStr">
        <is>
          <t>Jul</t>
        </is>
      </c>
      <c r="B8" s="28" t="n">
        <v>45839</v>
      </c>
      <c r="C8" s="29">
        <f>'Data'!$B$8</f>
        <v/>
      </c>
      <c r="D8" s="29">
        <f>'Data'!$C$8</f>
        <v/>
      </c>
      <c r="E8" s="29">
        <f>'Data'!$D$8+'Data'!$E$8</f>
        <v/>
      </c>
      <c r="F8" s="29">
        <f>C8+D8-E8</f>
        <v/>
      </c>
      <c r="G8" s="29">
        <f>G7+F8</f>
        <v/>
      </c>
      <c r="H8" s="29">
        <f>G8*12</f>
        <v/>
      </c>
    </row>
    <row r="9">
      <c r="A9" s="27" t="inlineStr">
        <is>
          <t>Aug</t>
        </is>
      </c>
      <c r="B9" s="28" t="n">
        <v>45870</v>
      </c>
      <c r="C9" s="29">
        <f>'Data'!$B$9</f>
        <v/>
      </c>
      <c r="D9" s="29">
        <f>'Data'!$C$9</f>
        <v/>
      </c>
      <c r="E9" s="29">
        <f>'Data'!$D$9+'Data'!$E$9</f>
        <v/>
      </c>
      <c r="F9" s="29">
        <f>C9+D9-E9</f>
        <v/>
      </c>
      <c r="G9" s="29">
        <f>G8+F9</f>
        <v/>
      </c>
      <c r="H9" s="29">
        <f>G9*12</f>
        <v/>
      </c>
    </row>
    <row r="10">
      <c r="A10" s="27" t="inlineStr">
        <is>
          <t>Sep</t>
        </is>
      </c>
      <c r="B10" s="28" t="n">
        <v>45901</v>
      </c>
      <c r="C10" s="29">
        <f>'Data'!$B$10</f>
        <v/>
      </c>
      <c r="D10" s="29">
        <f>'Data'!$C$10</f>
        <v/>
      </c>
      <c r="E10" s="29">
        <f>'Data'!$D$10+'Data'!$E$10</f>
        <v/>
      </c>
      <c r="F10" s="29">
        <f>C10+D10-E10</f>
        <v/>
      </c>
      <c r="G10" s="29">
        <f>G9+F10</f>
        <v/>
      </c>
      <c r="H10" s="29">
        <f>G10*12</f>
        <v/>
      </c>
    </row>
    <row r="11">
      <c r="A11" s="27" t="inlineStr">
        <is>
          <t>Oct</t>
        </is>
      </c>
      <c r="B11" s="28" t="n">
        <v>45931</v>
      </c>
      <c r="C11" s="29">
        <f>'Data'!$B$11</f>
        <v/>
      </c>
      <c r="D11" s="29">
        <f>'Data'!$C$11</f>
        <v/>
      </c>
      <c r="E11" s="29">
        <f>'Data'!$D$11+'Data'!$E$11</f>
        <v/>
      </c>
      <c r="F11" s="29">
        <f>C11+D11-E11</f>
        <v/>
      </c>
      <c r="G11" s="29">
        <f>G10+F11</f>
        <v/>
      </c>
      <c r="H11" s="29">
        <f>G11*12</f>
        <v/>
      </c>
    </row>
    <row r="12">
      <c r="A12" s="27" t="inlineStr">
        <is>
          <t>Nov</t>
        </is>
      </c>
      <c r="B12" s="28" t="n">
        <v>45962</v>
      </c>
      <c r="C12" s="29">
        <f>'Data'!$B$12</f>
        <v/>
      </c>
      <c r="D12" s="29">
        <f>'Data'!$C$12</f>
        <v/>
      </c>
      <c r="E12" s="29">
        <f>'Data'!$D$12+'Data'!$E$12</f>
        <v/>
      </c>
      <c r="F12" s="29">
        <f>C12+D12-E12</f>
        <v/>
      </c>
      <c r="G12" s="29">
        <f>G11+F12</f>
        <v/>
      </c>
      <c r="H12" s="29">
        <f>G12*12</f>
        <v/>
      </c>
    </row>
    <row r="13">
      <c r="A13" s="27" t="inlineStr">
        <is>
          <t>Dec</t>
        </is>
      </c>
      <c r="B13" s="28" t="n">
        <v>45992</v>
      </c>
      <c r="C13" s="29">
        <f>'Data'!$B$13</f>
        <v/>
      </c>
      <c r="D13" s="29">
        <f>'Data'!$C$13</f>
        <v/>
      </c>
      <c r="E13" s="29">
        <f>'Data'!$D$13+'Data'!$E$13</f>
        <v/>
      </c>
      <c r="F13" s="29">
        <f>C13+D13-E13</f>
        <v/>
      </c>
      <c r="G13" s="29">
        <f>G12+F13</f>
        <v/>
      </c>
      <c r="H13" s="29">
        <f>G13*12</f>
        <v/>
      </c>
    </row>
    <row r="16">
      <c r="A16" s="30" t="inlineStr">
        <is>
          <t>KPI CALCULATIONS</t>
        </is>
      </c>
      <c r="B16" s="31" t="n"/>
    </row>
    <row r="17">
      <c r="A17" s="32" t="inlineStr">
        <is>
          <t>Total ARR</t>
        </is>
      </c>
      <c r="B17" s="33">
        <f>H13</f>
        <v/>
      </c>
    </row>
    <row r="18">
      <c r="A18" s="32" t="inlineStr">
        <is>
          <t>Total MRR</t>
        </is>
      </c>
      <c r="B18" s="33">
        <f>G13</f>
        <v/>
      </c>
    </row>
    <row r="19">
      <c r="A19" s="32" t="inlineStr">
        <is>
          <t>Avg Monthly Net MRR</t>
        </is>
      </c>
      <c r="B19" s="33">
        <f>AVERAGE(F2:F13)</f>
        <v/>
      </c>
    </row>
    <row r="20">
      <c r="A20" s="32" t="inlineStr">
        <is>
          <t>Annual Churn %</t>
        </is>
      </c>
      <c r="B20" s="34">
        <f>IFERROR(SUM('Data'!$D$2:$D$5000)/(SUM('Data'!$D$2:$D$5000)+G13),0)</f>
        <v/>
      </c>
    </row>
    <row r="21">
      <c r="A21" s="32" t="inlineStr">
        <is>
          <t>CAC</t>
        </is>
      </c>
      <c r="B21" s="33">
        <f>IFERROR(SUM('Data'!$I$2:$I$5000)/SUM('Data'!$G$2:$G$5000),0)</f>
        <v/>
      </c>
    </row>
    <row r="22">
      <c r="A22" s="32" t="inlineStr">
        <is>
          <t>Avg LTV</t>
        </is>
      </c>
      <c r="B22" s="33">
        <f>IFERROR($B$18/(($B$20/12)),0)</f>
        <v/>
      </c>
    </row>
    <row r="23">
      <c r="A23" s="32" t="inlineStr">
        <is>
          <t>LTV/CAC</t>
        </is>
      </c>
      <c r="B23" s="35">
        <f>IFERROR($B$22/$B$21,0)</f>
        <v/>
      </c>
    </row>
    <row r="24">
      <c r="A24" s="32" t="inlineStr">
        <is>
          <t>Total Customers</t>
        </is>
      </c>
      <c r="B24" s="36">
        <f>AVERAGE('Data'!$F$2:$F$5000)</f>
        <v/>
      </c>
    </row>
    <row r="25">
      <c r="A25" s="32" t="inlineStr">
        <is>
          <t>New Customers (YR)</t>
        </is>
      </c>
      <c r="B25" s="36">
        <f>SUM('Data'!$G$2:$G$5000)</f>
        <v/>
      </c>
    </row>
    <row r="26">
      <c r="A26" s="32" t="inlineStr">
        <is>
          <t>Churned Customers (YR)</t>
        </is>
      </c>
      <c r="B26" s="36">
        <f>SUM('Data'!$H$2:$H$5000)</f>
        <v/>
      </c>
    </row>
  </sheetData>
  <conditionalFormatting sqref="F2:F13">
    <cfRule type="colorScale" priority="1">
      <colorScale>
        <cfvo type="min"/>
        <cfvo type="num" val="0"/>
        <cfvo type="max"/>
        <color rgb="00F8696B"/>
        <color rgb="00FFEB84"/>
        <color rgb="0063BE7B"/>
      </colorScale>
    </cfRule>
  </conditionalFormatting>
  <conditionalFormatting sqref="G2:G13">
    <cfRule type="dataBar" priority="2">
      <dataBar>
        <cfvo type="min"/>
        <cfvo type="max"/>
        <color rgb="002563EB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2026-06-02T15:44:52Z</dcterms:created>
  <dcterms:modified xmlns:dcterms="http://purl.org/dc/terms/" xmlns:xsi="http://www.w3.org/2001/XMLSchema-instance" xsi:type="dcterms:W3CDTF">2026-06-02T15:44:52Z</dcterms:modified>
</cp:coreProperties>
</file>