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'Daten'!$A$1:$I$13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mmm yyyy"/>
    <numFmt numFmtId="166" formatCode="#,##0&quot; €&quot;;(#,##0)&quot; €&quot;"/>
    <numFmt numFmtId="167" formatCode="#,##0;(#,##0)"/>
    <numFmt numFmtId="168" formatCode="0.0%"/>
    <numFmt numFmtId="169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B2777"/>
      </patternFill>
    </fill>
    <fill>
      <patternFill patternType="solid">
        <fgColor rgb="00D97706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5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9" fillId="3" borderId="6" applyAlignment="1" pivotButton="0" quotePrefix="0" xfId="0">
      <alignment horizontal="left" vertical="center" indent="1"/>
    </xf>
    <xf numFmtId="168" fontId="9" fillId="3" borderId="6" applyAlignment="1" pivotButton="0" quotePrefix="0" xfId="0">
      <alignment horizontal="left" vertical="center" indent="1"/>
    </xf>
    <xf numFmtId="16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5" fontId="5" fillId="0" borderId="0" pivotButton="0" quotePrefix="0" xfId="0"/>
    <xf numFmtId="166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8" fontId="4" fillId="0" borderId="0" pivotButton="0" quotePrefix="0" xfId="0"/>
    <xf numFmtId="169" fontId="4" fillId="0" borderId="0" pivotButton="0" quotePrefix="0" xfId="0"/>
    <xf numFmtId="167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Monatlicher Net MRR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'Berechnung'!F1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'Berechnung'!$F$2:$F$13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ARR-Trend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'Berechnung'!H1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'Berechnung'!$H$2:$H$13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Kundenanzahl &amp; Churn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'Berechnung'!G1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'Berechnung'!$G$2:$G$13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CAC vs LTV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'Berechnung'!I1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'Berechnung'!$I$2:$I$13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B1" authorId="0" shapeId="0">
      <text>
        <t>EINGABE: Neu/Expansion/Churn MRR + Aktive Kunden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SaaS METRIKEN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MRR, ARR, Churn, CAC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AKTUELLES ARR</t>
        </is>
      </c>
      <c r="C10" s="13" t="n"/>
      <c r="D10" s="14" t="n"/>
      <c r="E10" s="12" t="inlineStr">
        <is>
          <t>NET MRR</t>
        </is>
      </c>
      <c r="F10" s="13" t="n"/>
      <c r="G10" s="14" t="n"/>
      <c r="H10" s="12" t="inlineStr">
        <is>
          <t>MONATL. CHURN</t>
        </is>
      </c>
      <c r="I10" s="13" t="n"/>
      <c r="J10" s="14" t="n"/>
      <c r="K10" s="12" t="inlineStr">
        <is>
          <t>CAC</t>
        </is>
      </c>
      <c r="L10" s="13" t="n"/>
      <c r="M10" s="14" t="n"/>
      <c r="N10" s="12" t="inlineStr">
        <is>
          <t>NET REVENUE RETENTION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5">
        <f>Berechnung!$B$18</f>
        <v/>
      </c>
      <c r="F11" s="13" t="n"/>
      <c r="G11" s="14" t="n"/>
      <c r="H11" s="16">
        <f>Berechnung!$B$20</f>
        <v/>
      </c>
      <c r="I11" s="13" t="n"/>
      <c r="J11" s="14" t="n"/>
      <c r="K11" s="15">
        <f>Berechnung!$B$21</f>
        <v/>
      </c>
      <c r="L11" s="13" t="n"/>
      <c r="M11" s="14" t="n"/>
      <c r="N11" s="17">
        <f>Berechnung!$B$23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MRR × 12</t>
        </is>
      </c>
      <c r="C12" s="4" t="n"/>
      <c r="D12" s="19" t="n"/>
      <c r="E12" s="18" t="inlineStr">
        <is>
          <t>Neu + Expansion − Churn</t>
        </is>
      </c>
      <c r="F12" s="4" t="n"/>
      <c r="G12" s="19" t="n"/>
      <c r="H12" s="18" t="inlineStr">
        <is>
          <t>Verlorene / Gesamt</t>
        </is>
      </c>
      <c r="I12" s="4" t="n"/>
      <c r="J12" s="19" t="n"/>
      <c r="K12" s="18" t="inlineStr">
        <is>
          <t>Ausgaben / Neukunde</t>
        </is>
      </c>
      <c r="L12" s="4" t="n"/>
      <c r="M12" s="19" t="n"/>
      <c r="N12" s="18" t="inlineStr">
        <is>
          <t>Bestandskunden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MRR &amp; ARR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KUNDEN &amp; EFFIZIENZ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1" customWidth="1" min="6" max="6"/>
    <col width="11" customWidth="1" min="7" max="7"/>
    <col width="11" customWidth="1" min="8" max="8"/>
    <col width="15" customWidth="1" min="9" max="9"/>
  </cols>
  <sheetData>
    <row r="1">
      <c r="A1" s="23" t="inlineStr">
        <is>
          <t>MONAT</t>
        </is>
      </c>
      <c r="B1" s="23" t="inlineStr">
        <is>
          <t>NEU MRR</t>
        </is>
      </c>
      <c r="C1" s="23" t="inlineStr">
        <is>
          <t>EXPANSION MRR</t>
        </is>
      </c>
      <c r="D1" s="23" t="inlineStr">
        <is>
          <t>CHURN MRR</t>
        </is>
      </c>
      <c r="E1" s="23" t="inlineStr">
        <is>
          <t>SCHRUMPFUNG MRR</t>
        </is>
      </c>
      <c r="F1" s="23" t="inlineStr">
        <is>
          <t>AKTIVE KUNDEN</t>
        </is>
      </c>
      <c r="G1" s="23" t="inlineStr">
        <is>
          <t>NEUKUNDEN</t>
        </is>
      </c>
      <c r="H1" s="23" t="inlineStr">
        <is>
          <t>VERLORENE KUNDEN</t>
        </is>
      </c>
      <c r="I1" s="23" t="inlineStr">
        <is>
          <t>MARKETING-AUSGABEN</t>
        </is>
      </c>
    </row>
    <row r="2">
      <c r="A2" s="24" t="n">
        <v>45658</v>
      </c>
      <c r="B2" s="25" t="n">
        <v>1609</v>
      </c>
      <c r="C2" s="25" t="n">
        <v>1269</v>
      </c>
      <c r="D2" s="25" t="n">
        <v>795</v>
      </c>
      <c r="E2" s="25" t="n">
        <v>434</v>
      </c>
      <c r="F2" s="26" t="n">
        <v>861</v>
      </c>
      <c r="G2" s="26" t="n">
        <v>38</v>
      </c>
      <c r="H2" s="26" t="n">
        <v>27</v>
      </c>
      <c r="I2" s="25" t="n">
        <v>28181</v>
      </c>
    </row>
    <row r="3">
      <c r="A3" s="24" t="n">
        <v>45689</v>
      </c>
      <c r="B3" s="25" t="n">
        <v>2394</v>
      </c>
      <c r="C3" s="25" t="n">
        <v>610</v>
      </c>
      <c r="D3" s="25" t="n">
        <v>1365</v>
      </c>
      <c r="E3" s="25" t="n">
        <v>494</v>
      </c>
      <c r="F3" s="26" t="n">
        <v>878</v>
      </c>
      <c r="G3" s="26" t="n">
        <v>45</v>
      </c>
      <c r="H3" s="26" t="n">
        <v>28</v>
      </c>
      <c r="I3" s="25" t="n">
        <v>27769</v>
      </c>
    </row>
    <row r="4">
      <c r="A4" s="24" t="n">
        <v>45717</v>
      </c>
      <c r="B4" s="25" t="n">
        <v>2603</v>
      </c>
      <c r="C4" s="25" t="n">
        <v>1186</v>
      </c>
      <c r="D4" s="25" t="n">
        <v>1266</v>
      </c>
      <c r="E4" s="25" t="n">
        <v>546</v>
      </c>
      <c r="F4" s="26" t="n">
        <v>910</v>
      </c>
      <c r="G4" s="26" t="n">
        <v>49</v>
      </c>
      <c r="H4" s="26" t="n">
        <v>17</v>
      </c>
      <c r="I4" s="25" t="n">
        <v>20498</v>
      </c>
    </row>
    <row r="5">
      <c r="A5" s="24" t="n">
        <v>45748</v>
      </c>
      <c r="B5" s="25" t="n">
        <v>2032</v>
      </c>
      <c r="C5" s="25" t="n">
        <v>680</v>
      </c>
      <c r="D5" s="25" t="n">
        <v>662</v>
      </c>
      <c r="E5" s="25" t="n">
        <v>321</v>
      </c>
      <c r="F5" s="26" t="n">
        <v>929</v>
      </c>
      <c r="G5" s="26" t="n">
        <v>53</v>
      </c>
      <c r="H5" s="26" t="n">
        <v>34</v>
      </c>
      <c r="I5" s="25" t="n">
        <v>25972</v>
      </c>
    </row>
    <row r="6">
      <c r="A6" s="24" t="n">
        <v>45778</v>
      </c>
      <c r="B6" s="25" t="n">
        <v>2797</v>
      </c>
      <c r="C6" s="25" t="n">
        <v>604</v>
      </c>
      <c r="D6" s="25" t="n">
        <v>811</v>
      </c>
      <c r="E6" s="25" t="n">
        <v>262</v>
      </c>
      <c r="F6" s="26" t="n">
        <v>951</v>
      </c>
      <c r="G6" s="26" t="n">
        <v>39</v>
      </c>
      <c r="H6" s="26" t="n">
        <v>17</v>
      </c>
      <c r="I6" s="25" t="n">
        <v>20887</v>
      </c>
    </row>
    <row r="7">
      <c r="A7" s="24" t="n">
        <v>45809</v>
      </c>
      <c r="B7" s="25" t="n">
        <v>2609</v>
      </c>
      <c r="C7" s="25" t="n">
        <v>876</v>
      </c>
      <c r="D7" s="25" t="n">
        <v>1318</v>
      </c>
      <c r="E7" s="25" t="n">
        <v>477</v>
      </c>
      <c r="F7" s="26" t="n">
        <v>988</v>
      </c>
      <c r="G7" s="26" t="n">
        <v>65</v>
      </c>
      <c r="H7" s="26" t="n">
        <v>28</v>
      </c>
      <c r="I7" s="25" t="n">
        <v>50447</v>
      </c>
    </row>
    <row r="8">
      <c r="A8" s="24" t="n">
        <v>45839</v>
      </c>
      <c r="B8" s="25" t="n">
        <v>2479</v>
      </c>
      <c r="C8" s="25" t="n">
        <v>1385</v>
      </c>
      <c r="D8" s="25" t="n">
        <v>794</v>
      </c>
      <c r="E8" s="25" t="n">
        <v>206</v>
      </c>
      <c r="F8" s="26" t="n">
        <v>1016</v>
      </c>
      <c r="G8" s="26" t="n">
        <v>59</v>
      </c>
      <c r="H8" s="26" t="n">
        <v>31</v>
      </c>
      <c r="I8" s="25" t="n">
        <v>30175</v>
      </c>
    </row>
    <row r="9">
      <c r="A9" s="24" t="n">
        <v>45870</v>
      </c>
      <c r="B9" s="25" t="n">
        <v>3395</v>
      </c>
      <c r="C9" s="25" t="n">
        <v>1102</v>
      </c>
      <c r="D9" s="25" t="n">
        <v>998</v>
      </c>
      <c r="E9" s="25" t="n">
        <v>462</v>
      </c>
      <c r="F9" s="26" t="n">
        <v>1055</v>
      </c>
      <c r="G9" s="26" t="n">
        <v>59</v>
      </c>
      <c r="H9" s="26" t="n">
        <v>20</v>
      </c>
      <c r="I9" s="25" t="n">
        <v>38792</v>
      </c>
    </row>
    <row r="10">
      <c r="A10" s="24" t="n">
        <v>45901</v>
      </c>
      <c r="B10" s="25" t="n">
        <v>3030</v>
      </c>
      <c r="C10" s="25" t="n">
        <v>617</v>
      </c>
      <c r="D10" s="25" t="n">
        <v>890</v>
      </c>
      <c r="E10" s="25" t="n">
        <v>543</v>
      </c>
      <c r="F10" s="26" t="n">
        <v>1079</v>
      </c>
      <c r="G10" s="26" t="n">
        <v>52</v>
      </c>
      <c r="H10" s="26" t="n">
        <v>28</v>
      </c>
      <c r="I10" s="25" t="n">
        <v>21524</v>
      </c>
    </row>
    <row r="11">
      <c r="A11" s="24" t="n">
        <v>45931</v>
      </c>
      <c r="B11" s="25" t="n">
        <v>2756</v>
      </c>
      <c r="C11" s="25" t="n">
        <v>629</v>
      </c>
      <c r="D11" s="25" t="n">
        <v>1128</v>
      </c>
      <c r="E11" s="25" t="n">
        <v>282</v>
      </c>
      <c r="F11" s="26" t="n">
        <v>1112</v>
      </c>
      <c r="G11" s="26" t="n">
        <v>50</v>
      </c>
      <c r="H11" s="26" t="n">
        <v>17</v>
      </c>
      <c r="I11" s="25" t="n">
        <v>31318</v>
      </c>
    </row>
    <row r="12">
      <c r="A12" s="24" t="n">
        <v>45962</v>
      </c>
      <c r="B12" s="25" t="n">
        <v>2235</v>
      </c>
      <c r="C12" s="25" t="n">
        <v>978</v>
      </c>
      <c r="D12" s="25" t="n">
        <v>1214</v>
      </c>
      <c r="E12" s="25" t="n">
        <v>189</v>
      </c>
      <c r="F12" s="26" t="n">
        <v>1122</v>
      </c>
      <c r="G12" s="26" t="n">
        <v>36</v>
      </c>
      <c r="H12" s="26" t="n">
        <v>26</v>
      </c>
      <c r="I12" s="25" t="n">
        <v>19570</v>
      </c>
    </row>
    <row r="13">
      <c r="A13" s="24" t="n">
        <v>45992</v>
      </c>
      <c r="B13" s="25" t="n">
        <v>3641</v>
      </c>
      <c r="C13" s="25" t="n">
        <v>711</v>
      </c>
      <c r="D13" s="25" t="n">
        <v>795</v>
      </c>
      <c r="E13" s="25" t="n">
        <v>492</v>
      </c>
      <c r="F13" s="26" t="n">
        <v>1146</v>
      </c>
      <c r="G13" s="26" t="n">
        <v>37</v>
      </c>
      <c r="H13" s="26" t="n">
        <v>13</v>
      </c>
      <c r="I13" s="25" t="n">
        <v>26163</v>
      </c>
    </row>
  </sheetData>
  <autoFilter ref="A1:I13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3" customWidth="1" min="2" max="2"/>
    <col width="13" customWidth="1" min="3" max="3"/>
    <col width="12" customWidth="1" min="4" max="4"/>
    <col width="11" customWidth="1" min="5" max="5"/>
    <col width="12" customWidth="1" min="6" max="6"/>
    <col width="15" customWidth="1" min="7" max="7"/>
    <col width="15" customWidth="1" min="8" max="8"/>
  </cols>
  <sheetData>
    <row r="1">
      <c r="A1" s="23" t="inlineStr">
        <is>
          <t>MONAT</t>
        </is>
      </c>
      <c r="B1" s="23" t="inlineStr">
        <is>
          <t>MONATSBEGINN</t>
        </is>
      </c>
      <c r="C1" s="23" t="inlineStr">
        <is>
          <t>NEU MRR</t>
        </is>
      </c>
      <c r="D1" s="23" t="inlineStr">
        <is>
          <t>EXPANSION</t>
        </is>
      </c>
      <c r="E1" s="23" t="inlineStr">
        <is>
          <t>CHURN</t>
        </is>
      </c>
      <c r="F1" s="23" t="inlineStr">
        <is>
          <t>NET</t>
        </is>
      </c>
      <c r="G1" s="23" t="inlineStr">
        <is>
          <t>MRR GESAMT</t>
        </is>
      </c>
      <c r="H1" s="23" t="inlineStr">
        <is>
          <t>ARR</t>
        </is>
      </c>
    </row>
    <row r="2">
      <c r="A2" s="27" t="inlineStr">
        <is>
          <t>Jan</t>
        </is>
      </c>
      <c r="B2" s="28" t="n">
        <v>45658</v>
      </c>
      <c r="C2" s="29">
        <f>'Daten'!$B$2</f>
        <v/>
      </c>
      <c r="D2" s="29">
        <f>'Daten'!$C$2</f>
        <v/>
      </c>
      <c r="E2" s="29">
        <f>'Daten'!$D$2+'Daten'!$E$2</f>
        <v/>
      </c>
      <c r="F2" s="29">
        <f>C2+D2-E2</f>
        <v/>
      </c>
      <c r="G2" s="29">
        <f>28000+F2</f>
        <v/>
      </c>
      <c r="H2" s="29">
        <f>G2*12</f>
        <v/>
      </c>
    </row>
    <row r="3">
      <c r="A3" s="27" t="inlineStr">
        <is>
          <t>Feb</t>
        </is>
      </c>
      <c r="B3" s="28" t="n">
        <v>45689</v>
      </c>
      <c r="C3" s="29">
        <f>'Daten'!$B$3</f>
        <v/>
      </c>
      <c r="D3" s="29">
        <f>'Daten'!$C$3</f>
        <v/>
      </c>
      <c r="E3" s="29">
        <f>'Daten'!$D$3+'Daten'!$E$3</f>
        <v/>
      </c>
      <c r="F3" s="29">
        <f>C3+D3-E3</f>
        <v/>
      </c>
      <c r="G3" s="29">
        <f>G2+F3</f>
        <v/>
      </c>
      <c r="H3" s="29">
        <f>G3*12</f>
        <v/>
      </c>
    </row>
    <row r="4">
      <c r="A4" s="27" t="inlineStr">
        <is>
          <t>Mär</t>
        </is>
      </c>
      <c r="B4" s="28" t="n">
        <v>45717</v>
      </c>
      <c r="C4" s="29">
        <f>'Daten'!$B$4</f>
        <v/>
      </c>
      <c r="D4" s="29">
        <f>'Daten'!$C$4</f>
        <v/>
      </c>
      <c r="E4" s="29">
        <f>'Daten'!$D$4+'Daten'!$E$4</f>
        <v/>
      </c>
      <c r="F4" s="29">
        <f>C4+D4-E4</f>
        <v/>
      </c>
      <c r="G4" s="29">
        <f>G3+F4</f>
        <v/>
      </c>
      <c r="H4" s="29">
        <f>G4*12</f>
        <v/>
      </c>
    </row>
    <row r="5">
      <c r="A5" s="27" t="inlineStr">
        <is>
          <t>Apr</t>
        </is>
      </c>
      <c r="B5" s="28" t="n">
        <v>45748</v>
      </c>
      <c r="C5" s="29">
        <f>'Daten'!$B$5</f>
        <v/>
      </c>
      <c r="D5" s="29">
        <f>'Daten'!$C$5</f>
        <v/>
      </c>
      <c r="E5" s="29">
        <f>'Daten'!$D$5+'Daten'!$E$5</f>
        <v/>
      </c>
      <c r="F5" s="29">
        <f>C5+D5-E5</f>
        <v/>
      </c>
      <c r="G5" s="29">
        <f>G4+F5</f>
        <v/>
      </c>
      <c r="H5" s="29">
        <f>G5*12</f>
        <v/>
      </c>
    </row>
    <row r="6">
      <c r="A6" s="27" t="inlineStr">
        <is>
          <t>Mai</t>
        </is>
      </c>
      <c r="B6" s="28" t="n">
        <v>45778</v>
      </c>
      <c r="C6" s="29">
        <f>'Daten'!$B$6</f>
        <v/>
      </c>
      <c r="D6" s="29">
        <f>'Daten'!$C$6</f>
        <v/>
      </c>
      <c r="E6" s="29">
        <f>'Daten'!$D$6+'Daten'!$E$6</f>
        <v/>
      </c>
      <c r="F6" s="29">
        <f>C6+D6-E6</f>
        <v/>
      </c>
      <c r="G6" s="29">
        <f>G5+F6</f>
        <v/>
      </c>
      <c r="H6" s="29">
        <f>G6*12</f>
        <v/>
      </c>
    </row>
    <row r="7">
      <c r="A7" s="27" t="inlineStr">
        <is>
          <t>Jun</t>
        </is>
      </c>
      <c r="B7" s="28" t="n">
        <v>45809</v>
      </c>
      <c r="C7" s="29">
        <f>'Daten'!$B$7</f>
        <v/>
      </c>
      <c r="D7" s="29">
        <f>'Daten'!$C$7</f>
        <v/>
      </c>
      <c r="E7" s="29">
        <f>'Daten'!$D$7+'Daten'!$E$7</f>
        <v/>
      </c>
      <c r="F7" s="29">
        <f>C7+D7-E7</f>
        <v/>
      </c>
      <c r="G7" s="29">
        <f>G6+F7</f>
        <v/>
      </c>
      <c r="H7" s="29">
        <f>G7*12</f>
        <v/>
      </c>
    </row>
    <row r="8">
      <c r="A8" s="27" t="inlineStr">
        <is>
          <t>Jul</t>
        </is>
      </c>
      <c r="B8" s="28" t="n">
        <v>45839</v>
      </c>
      <c r="C8" s="29">
        <f>'Daten'!$B$8</f>
        <v/>
      </c>
      <c r="D8" s="29">
        <f>'Daten'!$C$8</f>
        <v/>
      </c>
      <c r="E8" s="29">
        <f>'Daten'!$D$8+'Daten'!$E$8</f>
        <v/>
      </c>
      <c r="F8" s="29">
        <f>C8+D8-E8</f>
        <v/>
      </c>
      <c r="G8" s="29">
        <f>G7+F8</f>
        <v/>
      </c>
      <c r="H8" s="29">
        <f>G8*12</f>
        <v/>
      </c>
    </row>
    <row r="9">
      <c r="A9" s="27" t="inlineStr">
        <is>
          <t>Aug</t>
        </is>
      </c>
      <c r="B9" s="28" t="n">
        <v>45870</v>
      </c>
      <c r="C9" s="29">
        <f>'Daten'!$B$9</f>
        <v/>
      </c>
      <c r="D9" s="29">
        <f>'Daten'!$C$9</f>
        <v/>
      </c>
      <c r="E9" s="29">
        <f>'Daten'!$D$9+'Daten'!$E$9</f>
        <v/>
      </c>
      <c r="F9" s="29">
        <f>C9+D9-E9</f>
        <v/>
      </c>
      <c r="G9" s="29">
        <f>G8+F9</f>
        <v/>
      </c>
      <c r="H9" s="29">
        <f>G9*12</f>
        <v/>
      </c>
    </row>
    <row r="10">
      <c r="A10" s="27" t="inlineStr">
        <is>
          <t>Sep</t>
        </is>
      </c>
      <c r="B10" s="28" t="n">
        <v>45901</v>
      </c>
      <c r="C10" s="29">
        <f>'Daten'!$B$10</f>
        <v/>
      </c>
      <c r="D10" s="29">
        <f>'Daten'!$C$10</f>
        <v/>
      </c>
      <c r="E10" s="29">
        <f>'Daten'!$D$10+'Daten'!$E$10</f>
        <v/>
      </c>
      <c r="F10" s="29">
        <f>C10+D10-E10</f>
        <v/>
      </c>
      <c r="G10" s="29">
        <f>G9+F10</f>
        <v/>
      </c>
      <c r="H10" s="29">
        <f>G10*12</f>
        <v/>
      </c>
    </row>
    <row r="11">
      <c r="A11" s="27" t="inlineStr">
        <is>
          <t>Okt</t>
        </is>
      </c>
      <c r="B11" s="28" t="n">
        <v>45931</v>
      </c>
      <c r="C11" s="29">
        <f>'Daten'!$B$11</f>
        <v/>
      </c>
      <c r="D11" s="29">
        <f>'Daten'!$C$11</f>
        <v/>
      </c>
      <c r="E11" s="29">
        <f>'Daten'!$D$11+'Daten'!$E$11</f>
        <v/>
      </c>
      <c r="F11" s="29">
        <f>C11+D11-E11</f>
        <v/>
      </c>
      <c r="G11" s="29">
        <f>G10+F11</f>
        <v/>
      </c>
      <c r="H11" s="29">
        <f>G11*12</f>
        <v/>
      </c>
    </row>
    <row r="12">
      <c r="A12" s="27" t="inlineStr">
        <is>
          <t>Nov</t>
        </is>
      </c>
      <c r="B12" s="28" t="n">
        <v>45962</v>
      </c>
      <c r="C12" s="29">
        <f>'Daten'!$B$12</f>
        <v/>
      </c>
      <c r="D12" s="29">
        <f>'Daten'!$C$12</f>
        <v/>
      </c>
      <c r="E12" s="29">
        <f>'Daten'!$D$12+'Daten'!$E$12</f>
        <v/>
      </c>
      <c r="F12" s="29">
        <f>C12+D12-E12</f>
        <v/>
      </c>
      <c r="G12" s="29">
        <f>G11+F12</f>
        <v/>
      </c>
      <c r="H12" s="29">
        <f>G12*12</f>
        <v/>
      </c>
    </row>
    <row r="13">
      <c r="A13" s="27" t="inlineStr">
        <is>
          <t>Dez</t>
        </is>
      </c>
      <c r="B13" s="28" t="n">
        <v>45992</v>
      </c>
      <c r="C13" s="29">
        <f>'Daten'!$B$13</f>
        <v/>
      </c>
      <c r="D13" s="29">
        <f>'Daten'!$C$13</f>
        <v/>
      </c>
      <c r="E13" s="29">
        <f>'Daten'!$D$13+'Daten'!$E$13</f>
        <v/>
      </c>
      <c r="F13" s="29">
        <f>C13+D13-E13</f>
        <v/>
      </c>
      <c r="G13" s="29">
        <f>G12+F13</f>
        <v/>
      </c>
      <c r="H13" s="29">
        <f>G13*12</f>
        <v/>
      </c>
    </row>
    <row r="16">
      <c r="A16" s="30" t="inlineStr">
        <is>
          <t>KPI-BERECHNUNGEN</t>
        </is>
      </c>
      <c r="B16" s="31" t="n"/>
    </row>
    <row r="17">
      <c r="A17" s="32" t="inlineStr">
        <is>
          <t>ARR gesamt</t>
        </is>
      </c>
      <c r="B17" s="33">
        <f>H13</f>
        <v/>
      </c>
    </row>
    <row r="18">
      <c r="A18" s="32" t="inlineStr">
        <is>
          <t>MRR gesamt</t>
        </is>
      </c>
      <c r="B18" s="33">
        <f>G13</f>
        <v/>
      </c>
    </row>
    <row r="19">
      <c r="A19" s="32" t="inlineStr">
        <is>
          <t>Ø Monatlicher Net MRR</t>
        </is>
      </c>
      <c r="B19" s="33">
        <f>AVERAGE(F2:F13)</f>
        <v/>
      </c>
    </row>
    <row r="20">
      <c r="A20" s="32" t="inlineStr">
        <is>
          <t>Jährliche Churn %</t>
        </is>
      </c>
      <c r="B20" s="34">
        <f>IFERROR(SUM('Daten'!$D$2:$D$5000)/(SUM('Daten'!$D$2:$D$5000)+G13),0)</f>
        <v/>
      </c>
    </row>
    <row r="21">
      <c r="A21" s="32" t="inlineStr">
        <is>
          <t>CAC</t>
        </is>
      </c>
      <c r="B21" s="33">
        <f>IFERROR(SUM('Daten'!$I$2:$I$5000)/SUM('Daten'!$G$2:$G$5000),0)</f>
        <v/>
      </c>
    </row>
    <row r="22">
      <c r="A22" s="32" t="inlineStr">
        <is>
          <t>Ø LTV</t>
        </is>
      </c>
      <c r="B22" s="33">
        <f>IFERROR($B$18/(($B$20/12)),0)</f>
        <v/>
      </c>
    </row>
    <row r="23">
      <c r="A23" s="32" t="inlineStr">
        <is>
          <t>LTV/CAC</t>
        </is>
      </c>
      <c r="B23" s="35">
        <f>IFERROR($B$22/$B$21,0)</f>
        <v/>
      </c>
    </row>
    <row r="24">
      <c r="A24" s="32" t="inlineStr">
        <is>
          <t>Kunden gesamt</t>
        </is>
      </c>
      <c r="B24" s="36">
        <f>AVERAGE('Daten'!$F$2:$F$5000)</f>
        <v/>
      </c>
    </row>
    <row r="25">
      <c r="A25" s="32" t="inlineStr">
        <is>
          <t>Neukunden (Jahr)</t>
        </is>
      </c>
      <c r="B25" s="36">
        <f>SUM('Daten'!$G$2:$G$5000)</f>
        <v/>
      </c>
    </row>
    <row r="26">
      <c r="A26" s="32" t="inlineStr">
        <is>
          <t>Verlorene Kunden (Jahr)</t>
        </is>
      </c>
      <c r="B26" s="36">
        <f>SUM('Daten'!$H$2:$H$5000)</f>
        <v/>
      </c>
    </row>
  </sheetData>
  <conditionalFormatting sqref="F2:F13">
    <cfRule type="colorScale" priority="1">
      <colorScale>
        <cfvo type="min"/>
        <cfvo type="num" val="0"/>
        <cfvo type="max"/>
        <color rgb="00F8696B"/>
        <color rgb="00FFEB84"/>
        <color rgb="0063BE7B"/>
      </colorScale>
    </cfRule>
  </conditionalFormatting>
  <conditionalFormatting sqref="G2:G13">
    <cfRule type="dataBar" priority="2">
      <dataBar>
        <cfvo type="min"/>
        <cfvo type="max"/>
        <color rgb="002563EB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2026-06-02T15:44:52Z</dcterms:created>
  <dcterms:modified xmlns:dcterms="http://purl.org/dc/terms/" xmlns:xsi="http://www.w3.org/2001/XMLSchema-instance" xsi:type="dcterms:W3CDTF">2026-06-02T15:44:52Z</dcterms:modified>
</cp:coreProperties>
</file>