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'Veri'!$A$1:$H$121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(#,##0)"/>
    <numFmt numFmtId="165" formatCode="0.0%"/>
    <numFmt numFmtId="166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4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Sınıf Bazında Ort.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'Hesaplar'!$A$2:$A$9</f>
            </strRef>
          </cat>
          <val>
            <numRef>
              <f>'Hesaplar'!$C$2:$C$9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Not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'Hesaplar'!$E$2:$E$6</f>
            </strRef>
          </cat>
          <val>
            <numRef>
              <f>'Hesaplar'!$F$2:$F$6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Öğrenci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'Hesaplar'!I1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'Hesaplar'!$H$2:$H$11</f>
            </strRef>
          </cat>
          <val>
            <numRef>
              <f>'Hesaplar'!$I$2:$I$11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Devamsızlık Dağılımı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'Hesaplar'!L1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'Hesaplar'!$K$2:$K$6</f>
            </strRef>
          </cat>
          <val>
            <numRef>
              <f>'Hesaplar'!$L$2:$L$6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GİRİŞ: Vize, Final, Devamsızlık, Ödev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Öğrenci̇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2025-2026 · Not, devamsızlık, sınıf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ÖĞRENCİ</t>
        </is>
      </c>
      <c r="C10" s="13" t="n"/>
      <c r="D10" s="14" t="n"/>
      <c r="E10" s="12" t="inlineStr">
        <is>
          <t>ORT. YIL SONU</t>
        </is>
      </c>
      <c r="F10" s="13" t="n"/>
      <c r="G10" s="14" t="n"/>
      <c r="H10" s="12" t="inlineStr">
        <is>
          <t>GEÇEN %</t>
        </is>
      </c>
      <c r="I10" s="13" t="n"/>
      <c r="J10" s="14" t="n"/>
      <c r="K10" s="12" t="inlineStr">
        <is>
          <t>ORT. DEVAMSIZLIK</t>
        </is>
      </c>
      <c r="L10" s="13" t="n"/>
      <c r="M10" s="14" t="n"/>
      <c r="N10" s="12" t="inlineStr">
        <is>
          <t>TOP SINIF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Hesaplar!$B$20</f>
        <v/>
      </c>
      <c r="F11" s="13" t="n"/>
      <c r="G11" s="14" t="n"/>
      <c r="H11" s="17">
        <f>Hesaplar!$B$22</f>
        <v/>
      </c>
      <c r="I11" s="13" t="n"/>
      <c r="J11" s="14" t="n"/>
      <c r="K11" s="16">
        <f>Hesaplar!$B$23</f>
        <v/>
      </c>
      <c r="L11" s="13" t="n"/>
      <c r="M11" s="14" t="n"/>
      <c r="N11" s="18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Aktif</t>
        </is>
      </c>
      <c r="C12" s="4" t="n"/>
      <c r="D12" s="20" t="n"/>
      <c r="E12" s="19" t="inlineStr">
        <is>
          <t>Yıl sonu notu</t>
        </is>
      </c>
      <c r="F12" s="4" t="n"/>
      <c r="G12" s="20" t="n"/>
      <c r="H12" s="19" t="inlineStr">
        <is>
          <t>60+ alan</t>
        </is>
      </c>
      <c r="I12" s="4" t="n"/>
      <c r="J12" s="20" t="n"/>
      <c r="K12" s="19" t="inlineStr">
        <is>
          <t>Gün</t>
        </is>
      </c>
      <c r="L12" s="4" t="n"/>
      <c r="M12" s="20" t="n"/>
      <c r="N12" s="19" t="inlineStr">
        <is>
          <t>En yüksek ort.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SINIF &amp; NOT DAĞILIMI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9" customWidth="1" min="3" max="3"/>
    <col width="11" customWidth="1" min="4" max="4"/>
    <col width="11" customWidth="1" min="5" max="5"/>
    <col width="11" customWidth="1" min="6" max="6"/>
    <col width="11" customWidth="1" min="7" max="7"/>
    <col width="13" customWidth="1" min="8" max="8"/>
  </cols>
  <sheetData>
    <row r="1">
      <c r="A1" s="24" t="inlineStr">
        <is>
          <t>ÖĞRENCI NO</t>
        </is>
      </c>
      <c r="B1" s="24" t="inlineStr">
        <is>
          <t>AD</t>
        </is>
      </c>
      <c r="C1" s="24" t="inlineStr">
        <is>
          <t>SINIF</t>
        </is>
      </c>
      <c r="D1" s="24" t="inlineStr">
        <is>
          <t>VIZE</t>
        </is>
      </c>
      <c r="E1" s="24" t="inlineStr">
        <is>
          <t>FINAL</t>
        </is>
      </c>
      <c r="F1" s="24" t="inlineStr">
        <is>
          <t>DEVAMSIZLIK</t>
        </is>
      </c>
      <c r="G1" s="24" t="inlineStr">
        <is>
          <t>ÖDEV %</t>
        </is>
      </c>
      <c r="H1" s="24" t="inlineStr">
        <is>
          <t>YIL SONU NOTU</t>
        </is>
      </c>
    </row>
    <row r="2">
      <c r="A2" s="25" t="inlineStr">
        <is>
          <t>S-1000</t>
        </is>
      </c>
      <c r="B2" s="25" t="inlineStr">
        <is>
          <t>Selin Çelik #0</t>
        </is>
      </c>
      <c r="C2" s="25" t="inlineStr">
        <is>
          <t>9-B</t>
        </is>
      </c>
      <c r="D2" s="26" t="n">
        <v>35</v>
      </c>
      <c r="E2" s="26" t="n">
        <v>38</v>
      </c>
      <c r="F2" s="26" t="n">
        <v>14</v>
      </c>
      <c r="G2" s="27" t="n">
        <v>0.83</v>
      </c>
      <c r="H2" s="28" t="n">
        <v>41.3</v>
      </c>
    </row>
    <row r="3">
      <c r="A3" s="25" t="inlineStr">
        <is>
          <t>S-1001</t>
        </is>
      </c>
      <c r="B3" s="25" t="inlineStr">
        <is>
          <t>Can Öztürk #1</t>
        </is>
      </c>
      <c r="C3" s="25" t="inlineStr">
        <is>
          <t>12-A</t>
        </is>
      </c>
      <c r="D3" s="26" t="n">
        <v>43</v>
      </c>
      <c r="E3" s="26" t="n">
        <v>32</v>
      </c>
      <c r="F3" s="26" t="n">
        <v>14</v>
      </c>
      <c r="G3" s="27" t="n">
        <v>0.74</v>
      </c>
      <c r="H3" s="28" t="n">
        <v>40.6</v>
      </c>
    </row>
    <row r="4">
      <c r="A4" s="25" t="inlineStr">
        <is>
          <t>S-1002</t>
        </is>
      </c>
      <c r="B4" s="25" t="inlineStr">
        <is>
          <t>Ayşe Kaya #2</t>
        </is>
      </c>
      <c r="C4" s="25" t="inlineStr">
        <is>
          <t>12-B</t>
        </is>
      </c>
      <c r="D4" s="26" t="n">
        <v>82</v>
      </c>
      <c r="E4" s="26" t="n">
        <v>90</v>
      </c>
      <c r="F4" s="26" t="n">
        <v>9</v>
      </c>
      <c r="G4" s="27" t="n">
        <v>0.75</v>
      </c>
      <c r="H4" s="28" t="n">
        <v>85.3</v>
      </c>
    </row>
    <row r="5">
      <c r="A5" s="25" t="inlineStr">
        <is>
          <t>S-1003</t>
        </is>
      </c>
      <c r="B5" s="25" t="inlineStr">
        <is>
          <t>Mehmet Demir #3</t>
        </is>
      </c>
      <c r="C5" s="25" t="inlineStr">
        <is>
          <t>9-A</t>
        </is>
      </c>
      <c r="D5" s="26" t="n">
        <v>63</v>
      </c>
      <c r="E5" s="26" t="n">
        <v>73</v>
      </c>
      <c r="F5" s="26" t="n">
        <v>0</v>
      </c>
      <c r="G5" s="27" t="n">
        <v>0.79</v>
      </c>
      <c r="H5" s="28" t="n">
        <v>69.59999999999999</v>
      </c>
    </row>
    <row r="6">
      <c r="A6" s="25" t="inlineStr">
        <is>
          <t>S-1004</t>
        </is>
      </c>
      <c r="B6" s="25" t="inlineStr">
        <is>
          <t>Elif Arslan #4</t>
        </is>
      </c>
      <c r="C6" s="25" t="inlineStr">
        <is>
          <t>11-A</t>
        </is>
      </c>
      <c r="D6" s="26" t="n">
        <v>83</v>
      </c>
      <c r="E6" s="26" t="n">
        <v>73</v>
      </c>
      <c r="F6" s="26" t="n">
        <v>5</v>
      </c>
      <c r="G6" s="27" t="n">
        <v>0.52</v>
      </c>
      <c r="H6" s="28" t="n">
        <v>74.90000000000001</v>
      </c>
    </row>
    <row r="7">
      <c r="A7" s="25" t="inlineStr">
        <is>
          <t>S-1005</t>
        </is>
      </c>
      <c r="B7" s="25" t="inlineStr">
        <is>
          <t>Ali Yıldız #5</t>
        </is>
      </c>
      <c r="C7" s="25" t="inlineStr">
        <is>
          <t>12-B</t>
        </is>
      </c>
      <c r="D7" s="26" t="n">
        <v>79</v>
      </c>
      <c r="E7" s="26" t="n">
        <v>71</v>
      </c>
      <c r="F7" s="26" t="n">
        <v>14</v>
      </c>
      <c r="G7" s="27" t="n">
        <v>0.5600000000000001</v>
      </c>
      <c r="H7" s="28" t="n">
        <v>72.7</v>
      </c>
    </row>
    <row r="8">
      <c r="A8" s="25" t="inlineStr">
        <is>
          <t>S-1006</t>
        </is>
      </c>
      <c r="B8" s="25" t="inlineStr">
        <is>
          <t>Ali Yıldız #6</t>
        </is>
      </c>
      <c r="C8" s="25" t="inlineStr">
        <is>
          <t>9-A</t>
        </is>
      </c>
      <c r="D8" s="26" t="n">
        <v>75</v>
      </c>
      <c r="E8" s="26" t="n">
        <v>74</v>
      </c>
      <c r="F8" s="26" t="n">
        <v>4</v>
      </c>
      <c r="G8" s="27" t="n">
        <v>0.62</v>
      </c>
      <c r="H8" s="28" t="n">
        <v>73.2</v>
      </c>
    </row>
    <row r="9">
      <c r="A9" s="25" t="inlineStr">
        <is>
          <t>S-1007</t>
        </is>
      </c>
      <c r="B9" s="25" t="inlineStr">
        <is>
          <t>Zeynep Şahin #7</t>
        </is>
      </c>
      <c r="C9" s="25" t="inlineStr">
        <is>
          <t>11-A</t>
        </is>
      </c>
      <c r="D9" s="26" t="n">
        <v>45</v>
      </c>
      <c r="E9" s="26" t="n">
        <v>45</v>
      </c>
      <c r="F9" s="26" t="n">
        <v>10</v>
      </c>
      <c r="G9" s="27" t="n">
        <v>0.5600000000000001</v>
      </c>
      <c r="H9" s="28" t="n">
        <v>46.1</v>
      </c>
    </row>
    <row r="10">
      <c r="A10" s="25" t="inlineStr">
        <is>
          <t>S-1008</t>
        </is>
      </c>
      <c r="B10" s="25" t="inlineStr">
        <is>
          <t>Selin Çelik #8</t>
        </is>
      </c>
      <c r="C10" s="25" t="inlineStr">
        <is>
          <t>9-A</t>
        </is>
      </c>
      <c r="D10" s="26" t="n">
        <v>90</v>
      </c>
      <c r="E10" s="26" t="n">
        <v>100</v>
      </c>
      <c r="F10" s="26" t="n">
        <v>3</v>
      </c>
      <c r="G10" s="27" t="n">
        <v>0.57</v>
      </c>
      <c r="H10" s="28" t="n">
        <v>91.7</v>
      </c>
    </row>
    <row r="11">
      <c r="A11" s="25" t="inlineStr">
        <is>
          <t>S-1009</t>
        </is>
      </c>
      <c r="B11" s="25" t="inlineStr">
        <is>
          <t>Can Öztürk #9</t>
        </is>
      </c>
      <c r="C11" s="25" t="inlineStr">
        <is>
          <t>12-B</t>
        </is>
      </c>
      <c r="D11" s="26" t="n">
        <v>59</v>
      </c>
      <c r="E11" s="26" t="n">
        <v>52</v>
      </c>
      <c r="F11" s="26" t="n">
        <v>5</v>
      </c>
      <c r="G11" s="27" t="n">
        <v>0.82</v>
      </c>
      <c r="H11" s="28" t="n">
        <v>57.8</v>
      </c>
    </row>
    <row r="12">
      <c r="A12" s="25" t="inlineStr">
        <is>
          <t>S-1010</t>
        </is>
      </c>
      <c r="B12" s="25" t="inlineStr">
        <is>
          <t>Selin Çelik #10</t>
        </is>
      </c>
      <c r="C12" s="25" t="inlineStr">
        <is>
          <t>9-A</t>
        </is>
      </c>
      <c r="D12" s="26" t="n">
        <v>57</v>
      </c>
      <c r="E12" s="26" t="n">
        <v>77</v>
      </c>
      <c r="F12" s="26" t="n">
        <v>3</v>
      </c>
      <c r="G12" s="27" t="n">
        <v>0.96</v>
      </c>
      <c r="H12" s="28" t="n">
        <v>70.90000000000001</v>
      </c>
    </row>
    <row r="13">
      <c r="A13" s="25" t="inlineStr">
        <is>
          <t>S-1011</t>
        </is>
      </c>
      <c r="B13" s="25" t="inlineStr">
        <is>
          <t>Ayşe Kaya #11</t>
        </is>
      </c>
      <c r="C13" s="25" t="inlineStr">
        <is>
          <t>10-B</t>
        </is>
      </c>
      <c r="D13" s="26" t="n">
        <v>40</v>
      </c>
      <c r="E13" s="26" t="n">
        <v>57</v>
      </c>
      <c r="F13" s="26" t="n">
        <v>15</v>
      </c>
      <c r="G13" s="27" t="n">
        <v>0.91</v>
      </c>
      <c r="H13" s="28" t="n">
        <v>53.6</v>
      </c>
    </row>
    <row r="14">
      <c r="A14" s="25" t="inlineStr">
        <is>
          <t>S-1012</t>
        </is>
      </c>
      <c r="B14" s="25" t="inlineStr">
        <is>
          <t>Selin Çelik #12</t>
        </is>
      </c>
      <c r="C14" s="25" t="inlineStr">
        <is>
          <t>9-B</t>
        </is>
      </c>
      <c r="D14" s="26" t="n">
        <v>75</v>
      </c>
      <c r="E14" s="26" t="n">
        <v>77</v>
      </c>
      <c r="F14" s="26" t="n">
        <v>0</v>
      </c>
      <c r="G14" s="27" t="n">
        <v>0.5</v>
      </c>
      <c r="H14" s="28" t="n">
        <v>73.5</v>
      </c>
    </row>
    <row r="15">
      <c r="A15" s="25" t="inlineStr">
        <is>
          <t>S-1013</t>
        </is>
      </c>
      <c r="B15" s="25" t="inlineStr">
        <is>
          <t>Ayşe Kaya #13</t>
        </is>
      </c>
      <c r="C15" s="25" t="inlineStr">
        <is>
          <t>10-A</t>
        </is>
      </c>
      <c r="D15" s="26" t="n">
        <v>59</v>
      </c>
      <c r="E15" s="26" t="n">
        <v>50</v>
      </c>
      <c r="F15" s="26" t="n">
        <v>14</v>
      </c>
      <c r="G15" s="27" t="n">
        <v>0.8</v>
      </c>
      <c r="H15" s="28" t="n">
        <v>56.6</v>
      </c>
    </row>
    <row r="16">
      <c r="A16" s="25" t="inlineStr">
        <is>
          <t>S-1014</t>
        </is>
      </c>
      <c r="B16" s="25" t="inlineStr">
        <is>
          <t>Selin Çelik #14</t>
        </is>
      </c>
      <c r="C16" s="25" t="inlineStr">
        <is>
          <t>9-A</t>
        </is>
      </c>
      <c r="D16" s="26" t="n">
        <v>96</v>
      </c>
      <c r="E16" s="26" t="n">
        <v>83</v>
      </c>
      <c r="F16" s="26" t="n">
        <v>0</v>
      </c>
      <c r="G16" s="27" t="n">
        <v>0.58</v>
      </c>
      <c r="H16" s="28" t="n">
        <v>85.7</v>
      </c>
    </row>
    <row r="17">
      <c r="A17" s="25" t="inlineStr">
        <is>
          <t>S-1015</t>
        </is>
      </c>
      <c r="B17" s="25" t="inlineStr">
        <is>
          <t>Burak Aydın #15</t>
        </is>
      </c>
      <c r="C17" s="25" t="inlineStr">
        <is>
          <t>11-A</t>
        </is>
      </c>
      <c r="D17" s="26" t="n">
        <v>54</v>
      </c>
      <c r="E17" s="26" t="n">
        <v>61</v>
      </c>
      <c r="F17" s="26" t="n">
        <v>5</v>
      </c>
      <c r="G17" s="27" t="n">
        <v>0.97</v>
      </c>
      <c r="H17" s="28" t="n">
        <v>61.8</v>
      </c>
    </row>
    <row r="18">
      <c r="A18" s="25" t="inlineStr">
        <is>
          <t>S-1016</t>
        </is>
      </c>
      <c r="B18" s="25" t="inlineStr">
        <is>
          <t>Selin Çelik #16</t>
        </is>
      </c>
      <c r="C18" s="25" t="inlineStr">
        <is>
          <t>9-A</t>
        </is>
      </c>
      <c r="D18" s="26" t="n">
        <v>93</v>
      </c>
      <c r="E18" s="26" t="n">
        <v>82</v>
      </c>
      <c r="F18" s="26" t="n">
        <v>6</v>
      </c>
      <c r="G18" s="27" t="n">
        <v>0.89</v>
      </c>
      <c r="H18" s="28" t="n">
        <v>87.09999999999999</v>
      </c>
    </row>
    <row r="19">
      <c r="A19" s="25" t="inlineStr">
        <is>
          <t>S-1017</t>
        </is>
      </c>
      <c r="B19" s="25" t="inlineStr">
        <is>
          <t>Zeynep Şahin #17</t>
        </is>
      </c>
      <c r="C19" s="25" t="inlineStr">
        <is>
          <t>12-B</t>
        </is>
      </c>
      <c r="D19" s="26" t="n">
        <v>74</v>
      </c>
      <c r="E19" s="26" t="n">
        <v>71</v>
      </c>
      <c r="F19" s="26" t="n">
        <v>3</v>
      </c>
      <c r="G19" s="27" t="n">
        <v>0.75</v>
      </c>
      <c r="H19" s="28" t="n">
        <v>72.59999999999999</v>
      </c>
    </row>
    <row r="20">
      <c r="A20" s="25" t="inlineStr">
        <is>
          <t>S-1018</t>
        </is>
      </c>
      <c r="B20" s="25" t="inlineStr">
        <is>
          <t>Zeynep Şahin #18</t>
        </is>
      </c>
      <c r="C20" s="25" t="inlineStr">
        <is>
          <t>9-B</t>
        </is>
      </c>
      <c r="D20" s="26" t="n">
        <v>97</v>
      </c>
      <c r="E20" s="26" t="n">
        <v>91</v>
      </c>
      <c r="F20" s="26" t="n">
        <v>5</v>
      </c>
      <c r="G20" s="27" t="n">
        <v>0.92</v>
      </c>
      <c r="H20" s="28" t="n">
        <v>93.5</v>
      </c>
    </row>
    <row r="21">
      <c r="A21" s="25" t="inlineStr">
        <is>
          <t>S-1019</t>
        </is>
      </c>
      <c r="B21" s="25" t="inlineStr">
        <is>
          <t>Elif Arslan #19</t>
        </is>
      </c>
      <c r="C21" s="25" t="inlineStr">
        <is>
          <t>9-B</t>
        </is>
      </c>
      <c r="D21" s="26" t="n">
        <v>86</v>
      </c>
      <c r="E21" s="26" t="n">
        <v>100</v>
      </c>
      <c r="F21" s="26" t="n">
        <v>13</v>
      </c>
      <c r="G21" s="27" t="n">
        <v>0.7</v>
      </c>
      <c r="H21" s="28" t="n">
        <v>91.40000000000001</v>
      </c>
    </row>
    <row r="22">
      <c r="A22" s="25" t="inlineStr">
        <is>
          <t>S-1020</t>
        </is>
      </c>
      <c r="B22" s="25" t="inlineStr">
        <is>
          <t>Elif Arslan #20</t>
        </is>
      </c>
      <c r="C22" s="25" t="inlineStr">
        <is>
          <t>9-B</t>
        </is>
      </c>
      <c r="D22" s="26" t="n">
        <v>67</v>
      </c>
      <c r="E22" s="26" t="n">
        <v>81</v>
      </c>
      <c r="F22" s="26" t="n">
        <v>14</v>
      </c>
      <c r="G22" s="27" t="n">
        <v>0.92</v>
      </c>
      <c r="H22" s="28" t="n">
        <v>76.5</v>
      </c>
    </row>
    <row r="23">
      <c r="A23" s="25" t="inlineStr">
        <is>
          <t>S-1021</t>
        </is>
      </c>
      <c r="B23" s="25" t="inlineStr">
        <is>
          <t>Zeynep Şahin #21</t>
        </is>
      </c>
      <c r="C23" s="25" t="inlineStr">
        <is>
          <t>9-B</t>
        </is>
      </c>
      <c r="D23" s="26" t="n">
        <v>62</v>
      </c>
      <c r="E23" s="26" t="n">
        <v>69</v>
      </c>
      <c r="F23" s="26" t="n">
        <v>5</v>
      </c>
      <c r="G23" s="27" t="n">
        <v>0.57</v>
      </c>
      <c r="H23" s="28" t="n">
        <v>65</v>
      </c>
    </row>
    <row r="24">
      <c r="A24" s="25" t="inlineStr">
        <is>
          <t>S-1022</t>
        </is>
      </c>
      <c r="B24" s="25" t="inlineStr">
        <is>
          <t>Zeynep Şahin #22</t>
        </is>
      </c>
      <c r="C24" s="25" t="inlineStr">
        <is>
          <t>10-A</t>
        </is>
      </c>
      <c r="D24" s="26" t="n">
        <v>94</v>
      </c>
      <c r="E24" s="26" t="n">
        <v>100</v>
      </c>
      <c r="F24" s="26" t="n">
        <v>10</v>
      </c>
      <c r="G24" s="27" t="n">
        <v>0.63</v>
      </c>
      <c r="H24" s="28" t="n">
        <v>93.90000000000001</v>
      </c>
    </row>
    <row r="25">
      <c r="A25" s="25" t="inlineStr">
        <is>
          <t>S-1023</t>
        </is>
      </c>
      <c r="B25" s="25" t="inlineStr">
        <is>
          <t>Ali Yıldız #23</t>
        </is>
      </c>
      <c r="C25" s="25" t="inlineStr">
        <is>
          <t>12-B</t>
        </is>
      </c>
      <c r="D25" s="26" t="n">
        <v>41</v>
      </c>
      <c r="E25" s="26" t="n">
        <v>37</v>
      </c>
      <c r="F25" s="26" t="n">
        <v>9</v>
      </c>
      <c r="G25" s="27" t="n">
        <v>0.79</v>
      </c>
      <c r="H25" s="28" t="n">
        <v>42.8</v>
      </c>
    </row>
    <row r="26">
      <c r="A26" s="25" t="inlineStr">
        <is>
          <t>S-1024</t>
        </is>
      </c>
      <c r="B26" s="25" t="inlineStr">
        <is>
          <t>Zeynep Şahin #24</t>
        </is>
      </c>
      <c r="C26" s="25" t="inlineStr">
        <is>
          <t>11-B</t>
        </is>
      </c>
      <c r="D26" s="26" t="n">
        <v>77</v>
      </c>
      <c r="E26" s="26" t="n">
        <v>68</v>
      </c>
      <c r="F26" s="26" t="n">
        <v>2</v>
      </c>
      <c r="G26" s="27" t="n">
        <v>0.82</v>
      </c>
      <c r="H26" s="28" t="n">
        <v>73</v>
      </c>
    </row>
    <row r="27">
      <c r="A27" s="25" t="inlineStr">
        <is>
          <t>S-1025</t>
        </is>
      </c>
      <c r="B27" s="25" t="inlineStr">
        <is>
          <t>Elif Arslan #25</t>
        </is>
      </c>
      <c r="C27" s="25" t="inlineStr">
        <is>
          <t>12-B</t>
        </is>
      </c>
      <c r="D27" s="26" t="n">
        <v>59</v>
      </c>
      <c r="E27" s="26" t="n">
        <v>65</v>
      </c>
      <c r="F27" s="26" t="n">
        <v>1</v>
      </c>
      <c r="G27" s="27" t="n">
        <v>0.5</v>
      </c>
      <c r="H27" s="28" t="n">
        <v>61.1</v>
      </c>
    </row>
    <row r="28">
      <c r="A28" s="25" t="inlineStr">
        <is>
          <t>S-1026</t>
        </is>
      </c>
      <c r="B28" s="25" t="inlineStr">
        <is>
          <t>Ali Yıldız #26</t>
        </is>
      </c>
      <c r="C28" s="25" t="inlineStr">
        <is>
          <t>12-A</t>
        </is>
      </c>
      <c r="D28" s="26" t="n">
        <v>58</v>
      </c>
      <c r="E28" s="26" t="n">
        <v>72</v>
      </c>
      <c r="F28" s="26" t="n">
        <v>4</v>
      </c>
      <c r="G28" s="27" t="n">
        <v>0.77</v>
      </c>
      <c r="H28" s="28" t="n">
        <v>66.90000000000001</v>
      </c>
    </row>
    <row r="29">
      <c r="A29" s="25" t="inlineStr">
        <is>
          <t>S-1027</t>
        </is>
      </c>
      <c r="B29" s="25" t="inlineStr">
        <is>
          <t>Can Öztürk #27</t>
        </is>
      </c>
      <c r="C29" s="25" t="inlineStr">
        <is>
          <t>12-B</t>
        </is>
      </c>
      <c r="D29" s="26" t="n">
        <v>62</v>
      </c>
      <c r="E29" s="26" t="n">
        <v>34</v>
      </c>
      <c r="F29" s="26" t="n">
        <v>8</v>
      </c>
      <c r="G29" s="27" t="n">
        <v>0.51</v>
      </c>
      <c r="H29" s="28" t="n">
        <v>46.9</v>
      </c>
    </row>
    <row r="30">
      <c r="A30" s="25" t="inlineStr">
        <is>
          <t>S-1028</t>
        </is>
      </c>
      <c r="B30" s="25" t="inlineStr">
        <is>
          <t>Selin Çelik #28</t>
        </is>
      </c>
      <c r="C30" s="25" t="inlineStr">
        <is>
          <t>9-B</t>
        </is>
      </c>
      <c r="D30" s="26" t="n">
        <v>66</v>
      </c>
      <c r="E30" s="26" t="n">
        <v>82</v>
      </c>
      <c r="F30" s="26" t="n">
        <v>10</v>
      </c>
      <c r="G30" s="27" t="n">
        <v>0.55</v>
      </c>
      <c r="H30" s="28" t="n">
        <v>72.90000000000001</v>
      </c>
    </row>
    <row r="31">
      <c r="A31" s="25" t="inlineStr">
        <is>
          <t>S-1029</t>
        </is>
      </c>
      <c r="B31" s="25" t="inlineStr">
        <is>
          <t>Mehmet Demir #29</t>
        </is>
      </c>
      <c r="C31" s="25" t="inlineStr">
        <is>
          <t>12-B</t>
        </is>
      </c>
      <c r="D31" s="26" t="n">
        <v>85</v>
      </c>
      <c r="E31" s="26" t="n">
        <v>79</v>
      </c>
      <c r="F31" s="26" t="n">
        <v>9</v>
      </c>
      <c r="G31" s="27" t="n">
        <v>0.59</v>
      </c>
      <c r="H31" s="28" t="n">
        <v>79.40000000000001</v>
      </c>
    </row>
    <row r="32">
      <c r="A32" s="25" t="inlineStr">
        <is>
          <t>S-1030</t>
        </is>
      </c>
      <c r="B32" s="25" t="inlineStr">
        <is>
          <t>Ayşe Kaya #30</t>
        </is>
      </c>
      <c r="C32" s="25" t="inlineStr">
        <is>
          <t>9-A</t>
        </is>
      </c>
      <c r="D32" s="26" t="n">
        <v>85</v>
      </c>
      <c r="E32" s="26" t="n">
        <v>90</v>
      </c>
      <c r="F32" s="26" t="n">
        <v>0</v>
      </c>
      <c r="G32" s="27" t="n">
        <v>0.96</v>
      </c>
      <c r="H32" s="28" t="n">
        <v>88.59999999999999</v>
      </c>
    </row>
    <row r="33">
      <c r="A33" s="25" t="inlineStr">
        <is>
          <t>S-1031</t>
        </is>
      </c>
      <c r="B33" s="25" t="inlineStr">
        <is>
          <t>Burak Aydın #31</t>
        </is>
      </c>
      <c r="C33" s="25" t="inlineStr">
        <is>
          <t>10-B</t>
        </is>
      </c>
      <c r="D33" s="26" t="n">
        <v>53</v>
      </c>
      <c r="E33" s="26" t="n">
        <v>67</v>
      </c>
      <c r="F33" s="26" t="n">
        <v>9</v>
      </c>
      <c r="G33" s="27" t="n">
        <v>0.6</v>
      </c>
      <c r="H33" s="28" t="n">
        <v>60.7</v>
      </c>
    </row>
    <row r="34">
      <c r="A34" s="25" t="inlineStr">
        <is>
          <t>S-1032</t>
        </is>
      </c>
      <c r="B34" s="25" t="inlineStr">
        <is>
          <t>Zeynep Şahin #32</t>
        </is>
      </c>
      <c r="C34" s="25" t="inlineStr">
        <is>
          <t>11-B</t>
        </is>
      </c>
      <c r="D34" s="26" t="n">
        <v>61</v>
      </c>
      <c r="E34" s="26" t="n">
        <v>53</v>
      </c>
      <c r="F34" s="26" t="n">
        <v>7</v>
      </c>
      <c r="G34" s="27" t="n">
        <v>0.65</v>
      </c>
      <c r="H34" s="28" t="n">
        <v>57.4</v>
      </c>
    </row>
    <row r="35">
      <c r="A35" s="25" t="inlineStr">
        <is>
          <t>S-1033</t>
        </is>
      </c>
      <c r="B35" s="25" t="inlineStr">
        <is>
          <t>Mehmet Demir #33</t>
        </is>
      </c>
      <c r="C35" s="25" t="inlineStr">
        <is>
          <t>11-B</t>
        </is>
      </c>
      <c r="D35" s="26" t="n">
        <v>75</v>
      </c>
      <c r="E35" s="26" t="n">
        <v>73</v>
      </c>
      <c r="F35" s="26" t="n">
        <v>11</v>
      </c>
      <c r="G35" s="27" t="n">
        <v>0.99</v>
      </c>
      <c r="H35" s="28" t="n">
        <v>76.40000000000001</v>
      </c>
    </row>
    <row r="36">
      <c r="A36" s="25" t="inlineStr">
        <is>
          <t>S-1034</t>
        </is>
      </c>
      <c r="B36" s="25" t="inlineStr">
        <is>
          <t>Ali Yıldız #34</t>
        </is>
      </c>
      <c r="C36" s="25" t="inlineStr">
        <is>
          <t>11-A</t>
        </is>
      </c>
      <c r="D36" s="26" t="n">
        <v>36</v>
      </c>
      <c r="E36" s="26" t="n">
        <v>43</v>
      </c>
      <c r="F36" s="26" t="n">
        <v>3</v>
      </c>
      <c r="G36" s="27" t="n">
        <v>0.93</v>
      </c>
      <c r="H36" s="28" t="n">
        <v>45.2</v>
      </c>
    </row>
    <row r="37">
      <c r="A37" s="25" t="inlineStr">
        <is>
          <t>S-1035</t>
        </is>
      </c>
      <c r="B37" s="25" t="inlineStr">
        <is>
          <t>Ayşe Kaya #35</t>
        </is>
      </c>
      <c r="C37" s="25" t="inlineStr">
        <is>
          <t>9-B</t>
        </is>
      </c>
      <c r="D37" s="26" t="n">
        <v>64</v>
      </c>
      <c r="E37" s="26" t="n">
        <v>64</v>
      </c>
      <c r="F37" s="26" t="n">
        <v>1</v>
      </c>
      <c r="G37" s="27" t="n">
        <v>0.74</v>
      </c>
      <c r="H37" s="28" t="n">
        <v>65</v>
      </c>
    </row>
    <row r="38">
      <c r="A38" s="25" t="inlineStr">
        <is>
          <t>S-1036</t>
        </is>
      </c>
      <c r="B38" s="25" t="inlineStr">
        <is>
          <t>Elif Arslan #36</t>
        </is>
      </c>
      <c r="C38" s="25" t="inlineStr">
        <is>
          <t>12-B</t>
        </is>
      </c>
      <c r="D38" s="26" t="n">
        <v>96</v>
      </c>
      <c r="E38" s="26" t="n">
        <v>81</v>
      </c>
      <c r="F38" s="26" t="n">
        <v>0</v>
      </c>
      <c r="G38" s="27" t="n">
        <v>0.51</v>
      </c>
      <c r="H38" s="28" t="n">
        <v>84</v>
      </c>
    </row>
    <row r="39">
      <c r="A39" s="25" t="inlineStr">
        <is>
          <t>S-1037</t>
        </is>
      </c>
      <c r="B39" s="25" t="inlineStr">
        <is>
          <t>Can Öztürk #37</t>
        </is>
      </c>
      <c r="C39" s="25" t="inlineStr">
        <is>
          <t>10-B</t>
        </is>
      </c>
      <c r="D39" s="26" t="n">
        <v>59</v>
      </c>
      <c r="E39" s="26" t="n">
        <v>54</v>
      </c>
      <c r="F39" s="26" t="n">
        <v>3</v>
      </c>
      <c r="G39" s="27" t="n">
        <v>0.82</v>
      </c>
      <c r="H39" s="28" t="n">
        <v>58.8</v>
      </c>
    </row>
    <row r="40">
      <c r="A40" s="25" t="inlineStr">
        <is>
          <t>S-1038</t>
        </is>
      </c>
      <c r="B40" s="25" t="inlineStr">
        <is>
          <t>Ali Yıldız #38</t>
        </is>
      </c>
      <c r="C40" s="25" t="inlineStr">
        <is>
          <t>12-B</t>
        </is>
      </c>
      <c r="D40" s="26" t="n">
        <v>42</v>
      </c>
      <c r="E40" s="26" t="n">
        <v>30</v>
      </c>
      <c r="F40" s="26" t="n">
        <v>8</v>
      </c>
      <c r="G40" s="27" t="n">
        <v>0.87</v>
      </c>
      <c r="H40" s="28" t="n">
        <v>40.5</v>
      </c>
    </row>
    <row r="41">
      <c r="A41" s="25" t="inlineStr">
        <is>
          <t>S-1039</t>
        </is>
      </c>
      <c r="B41" s="25" t="inlineStr">
        <is>
          <t>Selin Çelik #39</t>
        </is>
      </c>
      <c r="C41" s="25" t="inlineStr">
        <is>
          <t>9-B</t>
        </is>
      </c>
      <c r="D41" s="26" t="n">
        <v>67</v>
      </c>
      <c r="E41" s="26" t="n">
        <v>58</v>
      </c>
      <c r="F41" s="26" t="n">
        <v>16</v>
      </c>
      <c r="G41" s="27" t="n">
        <v>0.59</v>
      </c>
      <c r="H41" s="28" t="n">
        <v>61.7</v>
      </c>
    </row>
    <row r="42">
      <c r="A42" s="25" t="inlineStr">
        <is>
          <t>S-1040</t>
        </is>
      </c>
      <c r="B42" s="25" t="inlineStr">
        <is>
          <t>Ayşe Kaya #40</t>
        </is>
      </c>
      <c r="C42" s="25" t="inlineStr">
        <is>
          <t>10-A</t>
        </is>
      </c>
      <c r="D42" s="26" t="n">
        <v>72</v>
      </c>
      <c r="E42" s="26" t="n">
        <v>52</v>
      </c>
      <c r="F42" s="26" t="n">
        <v>10</v>
      </c>
      <c r="G42" s="27" t="n">
        <v>0.99</v>
      </c>
      <c r="H42" s="28" t="n">
        <v>64.7</v>
      </c>
    </row>
    <row r="43">
      <c r="A43" s="25" t="inlineStr">
        <is>
          <t>S-1041</t>
        </is>
      </c>
      <c r="B43" s="25" t="inlineStr">
        <is>
          <t>Ayşe Kaya #41</t>
        </is>
      </c>
      <c r="C43" s="25" t="inlineStr">
        <is>
          <t>12-B</t>
        </is>
      </c>
      <c r="D43" s="26" t="n">
        <v>72</v>
      </c>
      <c r="E43" s="26" t="n">
        <v>67</v>
      </c>
      <c r="F43" s="26" t="n">
        <v>7</v>
      </c>
      <c r="G43" s="27" t="n">
        <v>0.91</v>
      </c>
      <c r="H43" s="28" t="n">
        <v>71.40000000000001</v>
      </c>
    </row>
    <row r="44">
      <c r="A44" s="25" t="inlineStr">
        <is>
          <t>S-1042</t>
        </is>
      </c>
      <c r="B44" s="25" t="inlineStr">
        <is>
          <t>Can Öztürk #42</t>
        </is>
      </c>
      <c r="C44" s="25" t="inlineStr">
        <is>
          <t>12-A</t>
        </is>
      </c>
      <c r="D44" s="26" t="n">
        <v>53</v>
      </c>
      <c r="E44" s="26" t="n">
        <v>60</v>
      </c>
      <c r="F44" s="26" t="n">
        <v>1</v>
      </c>
      <c r="G44" s="27" t="n">
        <v>0.58</v>
      </c>
      <c r="H44" s="28" t="n">
        <v>57</v>
      </c>
    </row>
    <row r="45">
      <c r="A45" s="25" t="inlineStr">
        <is>
          <t>S-1043</t>
        </is>
      </c>
      <c r="B45" s="25" t="inlineStr">
        <is>
          <t>Can Öztürk #43</t>
        </is>
      </c>
      <c r="C45" s="25" t="inlineStr">
        <is>
          <t>11-A</t>
        </is>
      </c>
      <c r="D45" s="26" t="n">
        <v>65</v>
      </c>
      <c r="E45" s="26" t="n">
        <v>50</v>
      </c>
      <c r="F45" s="26" t="n">
        <v>20</v>
      </c>
      <c r="G45" s="27" t="n">
        <v>0.6899999999999999</v>
      </c>
      <c r="H45" s="28" t="n">
        <v>57.9</v>
      </c>
    </row>
    <row r="46">
      <c r="A46" s="25" t="inlineStr">
        <is>
          <t>S-1044</t>
        </is>
      </c>
      <c r="B46" s="25" t="inlineStr">
        <is>
          <t>Burak Aydın #44</t>
        </is>
      </c>
      <c r="C46" s="25" t="inlineStr">
        <is>
          <t>10-A</t>
        </is>
      </c>
      <c r="D46" s="26" t="n">
        <v>63</v>
      </c>
      <c r="E46" s="26" t="n">
        <v>45</v>
      </c>
      <c r="F46" s="26" t="n">
        <v>0</v>
      </c>
      <c r="G46" s="27" t="n">
        <v>0.73</v>
      </c>
      <c r="H46" s="28" t="n">
        <v>55</v>
      </c>
    </row>
    <row r="47">
      <c r="A47" s="25" t="inlineStr">
        <is>
          <t>S-1045</t>
        </is>
      </c>
      <c r="B47" s="25" t="inlineStr">
        <is>
          <t>Zeynep Şahin #45</t>
        </is>
      </c>
      <c r="C47" s="25" t="inlineStr">
        <is>
          <t>10-B</t>
        </is>
      </c>
      <c r="D47" s="26" t="n">
        <v>68</v>
      </c>
      <c r="E47" s="26" t="n">
        <v>54</v>
      </c>
      <c r="F47" s="26" t="n">
        <v>17</v>
      </c>
      <c r="G47" s="27" t="n">
        <v>0.54</v>
      </c>
      <c r="H47" s="28" t="n">
        <v>59.6</v>
      </c>
    </row>
    <row r="48">
      <c r="A48" s="25" t="inlineStr">
        <is>
          <t>S-1046</t>
        </is>
      </c>
      <c r="B48" s="25" t="inlineStr">
        <is>
          <t>Ayşe Kaya #46</t>
        </is>
      </c>
      <c r="C48" s="25" t="inlineStr">
        <is>
          <t>11-B</t>
        </is>
      </c>
      <c r="D48" s="26" t="n">
        <v>53</v>
      </c>
      <c r="E48" s="26" t="n">
        <v>56</v>
      </c>
      <c r="F48" s="26" t="n">
        <v>8</v>
      </c>
      <c r="G48" s="27" t="n">
        <v>0.54</v>
      </c>
      <c r="H48" s="28" t="n">
        <v>54.6</v>
      </c>
    </row>
    <row r="49">
      <c r="A49" s="25" t="inlineStr">
        <is>
          <t>S-1047</t>
        </is>
      </c>
      <c r="B49" s="25" t="inlineStr">
        <is>
          <t>Burak Aydın #47</t>
        </is>
      </c>
      <c r="C49" s="25" t="inlineStr">
        <is>
          <t>12-B</t>
        </is>
      </c>
      <c r="D49" s="26" t="n">
        <v>57</v>
      </c>
      <c r="E49" s="26" t="n">
        <v>70</v>
      </c>
      <c r="F49" s="26" t="n">
        <v>6</v>
      </c>
      <c r="G49" s="27" t="n">
        <v>0.89</v>
      </c>
      <c r="H49" s="28" t="n">
        <v>66.7</v>
      </c>
    </row>
    <row r="50">
      <c r="A50" s="25" t="inlineStr">
        <is>
          <t>S-1048</t>
        </is>
      </c>
      <c r="B50" s="25" t="inlineStr">
        <is>
          <t>Selin Çelik #48</t>
        </is>
      </c>
      <c r="C50" s="25" t="inlineStr">
        <is>
          <t>9-B</t>
        </is>
      </c>
      <c r="D50" s="26" t="n">
        <v>61</v>
      </c>
      <c r="E50" s="26" t="n">
        <v>63</v>
      </c>
      <c r="F50" s="26" t="n">
        <v>0</v>
      </c>
      <c r="G50" s="27" t="n">
        <v>0.6</v>
      </c>
      <c r="H50" s="28" t="n">
        <v>61.9</v>
      </c>
    </row>
    <row r="51">
      <c r="A51" s="25" t="inlineStr">
        <is>
          <t>S-1049</t>
        </is>
      </c>
      <c r="B51" s="25" t="inlineStr">
        <is>
          <t>Burak Aydın #49</t>
        </is>
      </c>
      <c r="C51" s="25" t="inlineStr">
        <is>
          <t>9-A</t>
        </is>
      </c>
      <c r="D51" s="26" t="n">
        <v>94</v>
      </c>
      <c r="E51" s="26" t="n">
        <v>96</v>
      </c>
      <c r="F51" s="26" t="n">
        <v>11</v>
      </c>
      <c r="G51" s="27" t="n">
        <v>0.98</v>
      </c>
      <c r="H51" s="28" t="n">
        <v>95.40000000000001</v>
      </c>
    </row>
    <row r="52">
      <c r="A52" s="25" t="inlineStr">
        <is>
          <t>S-1050</t>
        </is>
      </c>
      <c r="B52" s="25" t="inlineStr">
        <is>
          <t>Elif Arslan #50</t>
        </is>
      </c>
      <c r="C52" s="25" t="inlineStr">
        <is>
          <t>10-A</t>
        </is>
      </c>
      <c r="D52" s="26" t="n">
        <v>83</v>
      </c>
      <c r="E52" s="26" t="n">
        <v>91</v>
      </c>
      <c r="F52" s="26" t="n">
        <v>7</v>
      </c>
      <c r="G52" s="27" t="n">
        <v>0.9399999999999999</v>
      </c>
      <c r="H52" s="28" t="n">
        <v>88.09999999999999</v>
      </c>
    </row>
    <row r="53">
      <c r="A53" s="25" t="inlineStr">
        <is>
          <t>S-1051</t>
        </is>
      </c>
      <c r="B53" s="25" t="inlineStr">
        <is>
          <t>Elif Arslan #51</t>
        </is>
      </c>
      <c r="C53" s="25" t="inlineStr">
        <is>
          <t>12-A</t>
        </is>
      </c>
      <c r="D53" s="26" t="n">
        <v>69</v>
      </c>
      <c r="E53" s="26" t="n">
        <v>70</v>
      </c>
      <c r="F53" s="26" t="n">
        <v>7</v>
      </c>
      <c r="G53" s="27" t="n">
        <v>0.9</v>
      </c>
      <c r="H53" s="28" t="n">
        <v>71.59999999999999</v>
      </c>
    </row>
    <row r="54">
      <c r="A54" s="25" t="inlineStr">
        <is>
          <t>S-1052</t>
        </is>
      </c>
      <c r="B54" s="25" t="inlineStr">
        <is>
          <t>Zeynep Şahin #52</t>
        </is>
      </c>
      <c r="C54" s="25" t="inlineStr">
        <is>
          <t>12-B</t>
        </is>
      </c>
      <c r="D54" s="26" t="n">
        <v>86</v>
      </c>
      <c r="E54" s="26" t="n">
        <v>96</v>
      </c>
      <c r="F54" s="26" t="n">
        <v>10</v>
      </c>
      <c r="G54" s="27" t="n">
        <v>0.92</v>
      </c>
      <c r="H54" s="28" t="n">
        <v>91.59999999999999</v>
      </c>
    </row>
    <row r="55">
      <c r="A55" s="25" t="inlineStr">
        <is>
          <t>S-1053</t>
        </is>
      </c>
      <c r="B55" s="25" t="inlineStr">
        <is>
          <t>Mehmet Demir #53</t>
        </is>
      </c>
      <c r="C55" s="25" t="inlineStr">
        <is>
          <t>10-B</t>
        </is>
      </c>
      <c r="D55" s="26" t="n">
        <v>45</v>
      </c>
      <c r="E55" s="26" t="n">
        <v>39</v>
      </c>
      <c r="F55" s="26" t="n">
        <v>0</v>
      </c>
      <c r="G55" s="27" t="n">
        <v>0.63</v>
      </c>
      <c r="H55" s="28" t="n">
        <v>43.8</v>
      </c>
    </row>
    <row r="56">
      <c r="A56" s="25" t="inlineStr">
        <is>
          <t>S-1054</t>
        </is>
      </c>
      <c r="B56" s="25" t="inlineStr">
        <is>
          <t>Mehmet Demir #54</t>
        </is>
      </c>
      <c r="C56" s="25" t="inlineStr">
        <is>
          <t>9-B</t>
        </is>
      </c>
      <c r="D56" s="26" t="n">
        <v>72</v>
      </c>
      <c r="E56" s="26" t="n">
        <v>53</v>
      </c>
      <c r="F56" s="26" t="n">
        <v>5</v>
      </c>
      <c r="G56" s="27" t="n">
        <v>0.89</v>
      </c>
      <c r="H56" s="28" t="n">
        <v>64.2</v>
      </c>
    </row>
    <row r="57">
      <c r="A57" s="25" t="inlineStr">
        <is>
          <t>S-1055</t>
        </is>
      </c>
      <c r="B57" s="25" t="inlineStr">
        <is>
          <t>Ali Yıldız #55</t>
        </is>
      </c>
      <c r="C57" s="25" t="inlineStr">
        <is>
          <t>11-B</t>
        </is>
      </c>
      <c r="D57" s="26" t="n">
        <v>42</v>
      </c>
      <c r="E57" s="26" t="n">
        <v>42</v>
      </c>
      <c r="F57" s="26" t="n">
        <v>0</v>
      </c>
      <c r="G57" s="27" t="n">
        <v>0.59</v>
      </c>
      <c r="H57" s="28" t="n">
        <v>43.7</v>
      </c>
    </row>
    <row r="58">
      <c r="A58" s="25" t="inlineStr">
        <is>
          <t>S-1056</t>
        </is>
      </c>
      <c r="B58" s="25" t="inlineStr">
        <is>
          <t>Ali Yıldız #56</t>
        </is>
      </c>
      <c r="C58" s="25" t="inlineStr">
        <is>
          <t>10-B</t>
        </is>
      </c>
      <c r="D58" s="26" t="n">
        <v>72</v>
      </c>
      <c r="E58" s="26" t="n">
        <v>60</v>
      </c>
      <c r="F58" s="26" t="n">
        <v>0</v>
      </c>
      <c r="G58" s="27" t="n">
        <v>0.9</v>
      </c>
      <c r="H58" s="28" t="n">
        <v>67.8</v>
      </c>
    </row>
    <row r="59">
      <c r="A59" s="25" t="inlineStr">
        <is>
          <t>S-1057</t>
        </is>
      </c>
      <c r="B59" s="25" t="inlineStr">
        <is>
          <t>Zeynep Şahin #57</t>
        </is>
      </c>
      <c r="C59" s="25" t="inlineStr">
        <is>
          <t>11-B</t>
        </is>
      </c>
      <c r="D59" s="26" t="n">
        <v>61</v>
      </c>
      <c r="E59" s="26" t="n">
        <v>58</v>
      </c>
      <c r="F59" s="26" t="n">
        <v>8</v>
      </c>
      <c r="G59" s="27" t="n">
        <v>0.97</v>
      </c>
      <c r="H59" s="28" t="n">
        <v>63.1</v>
      </c>
    </row>
    <row r="60">
      <c r="A60" s="25" t="inlineStr">
        <is>
          <t>S-1058</t>
        </is>
      </c>
      <c r="B60" s="25" t="inlineStr">
        <is>
          <t>Mehmet Demir #58</t>
        </is>
      </c>
      <c r="C60" s="25" t="inlineStr">
        <is>
          <t>11-A</t>
        </is>
      </c>
      <c r="D60" s="26" t="n">
        <v>61</v>
      </c>
      <c r="E60" s="26" t="n">
        <v>35</v>
      </c>
      <c r="F60" s="26" t="n">
        <v>0</v>
      </c>
      <c r="G60" s="27" t="n">
        <v>0.61</v>
      </c>
      <c r="H60" s="28" t="n">
        <v>48</v>
      </c>
    </row>
    <row r="61">
      <c r="A61" s="25" t="inlineStr">
        <is>
          <t>S-1059</t>
        </is>
      </c>
      <c r="B61" s="25" t="inlineStr">
        <is>
          <t>Can Öztürk #59</t>
        </is>
      </c>
      <c r="C61" s="25" t="inlineStr">
        <is>
          <t>11-B</t>
        </is>
      </c>
      <c r="D61" s="26" t="n">
        <v>45</v>
      </c>
      <c r="E61" s="26" t="n">
        <v>55</v>
      </c>
      <c r="F61" s="26" t="n">
        <v>0</v>
      </c>
      <c r="G61" s="27" t="n">
        <v>0.9</v>
      </c>
      <c r="H61" s="28" t="n">
        <v>54.5</v>
      </c>
    </row>
    <row r="62">
      <c r="A62" s="25" t="inlineStr">
        <is>
          <t>S-1060</t>
        </is>
      </c>
      <c r="B62" s="25" t="inlineStr">
        <is>
          <t>Mehmet Demir #60</t>
        </is>
      </c>
      <c r="C62" s="25" t="inlineStr">
        <is>
          <t>12-B</t>
        </is>
      </c>
      <c r="D62" s="26" t="n">
        <v>87</v>
      </c>
      <c r="E62" s="26" t="n">
        <v>91</v>
      </c>
      <c r="F62" s="26" t="n">
        <v>5</v>
      </c>
      <c r="G62" s="27" t="n">
        <v>0.85</v>
      </c>
      <c r="H62" s="28" t="n">
        <v>88.8</v>
      </c>
    </row>
    <row r="63">
      <c r="A63" s="25" t="inlineStr">
        <is>
          <t>S-1061</t>
        </is>
      </c>
      <c r="B63" s="25" t="inlineStr">
        <is>
          <t>Selin Çelik #61</t>
        </is>
      </c>
      <c r="C63" s="25" t="inlineStr">
        <is>
          <t>11-B</t>
        </is>
      </c>
      <c r="D63" s="26" t="n">
        <v>62</v>
      </c>
      <c r="E63" s="26" t="n">
        <v>43</v>
      </c>
      <c r="F63" s="26" t="n">
        <v>0</v>
      </c>
      <c r="G63" s="27" t="n">
        <v>0.88</v>
      </c>
      <c r="H63" s="28" t="n">
        <v>55.1</v>
      </c>
    </row>
    <row r="64">
      <c r="A64" s="25" t="inlineStr">
        <is>
          <t>S-1062</t>
        </is>
      </c>
      <c r="B64" s="25" t="inlineStr">
        <is>
          <t>Can Öztürk #62</t>
        </is>
      </c>
      <c r="C64" s="25" t="inlineStr">
        <is>
          <t>11-B</t>
        </is>
      </c>
      <c r="D64" s="26" t="n">
        <v>62</v>
      </c>
      <c r="E64" s="26" t="n">
        <v>63</v>
      </c>
      <c r="F64" s="26" t="n">
        <v>5</v>
      </c>
      <c r="G64" s="27" t="n">
        <v>0.8100000000000001</v>
      </c>
      <c r="H64" s="28" t="n">
        <v>64.40000000000001</v>
      </c>
    </row>
    <row r="65">
      <c r="A65" s="25" t="inlineStr">
        <is>
          <t>S-1063</t>
        </is>
      </c>
      <c r="B65" s="25" t="inlineStr">
        <is>
          <t>Burak Aydın #63</t>
        </is>
      </c>
      <c r="C65" s="25" t="inlineStr">
        <is>
          <t>11-A</t>
        </is>
      </c>
      <c r="D65" s="26" t="n">
        <v>91</v>
      </c>
      <c r="E65" s="26" t="n">
        <v>97</v>
      </c>
      <c r="F65" s="26" t="n">
        <v>3</v>
      </c>
      <c r="G65" s="27" t="n">
        <v>0.8</v>
      </c>
      <c r="H65" s="28" t="n">
        <v>92.90000000000001</v>
      </c>
    </row>
    <row r="66">
      <c r="A66" s="25" t="inlineStr">
        <is>
          <t>S-1064</t>
        </is>
      </c>
      <c r="B66" s="25" t="inlineStr">
        <is>
          <t>Elif Arslan #64</t>
        </is>
      </c>
      <c r="C66" s="25" t="inlineStr">
        <is>
          <t>12-B</t>
        </is>
      </c>
      <c r="D66" s="26" t="n">
        <v>100</v>
      </c>
      <c r="E66" s="26" t="n">
        <v>90</v>
      </c>
      <c r="F66" s="26" t="n">
        <v>0</v>
      </c>
      <c r="G66" s="27" t="n">
        <v>0.58</v>
      </c>
      <c r="H66" s="28" t="n">
        <v>90.8</v>
      </c>
    </row>
    <row r="67">
      <c r="A67" s="25" t="inlineStr">
        <is>
          <t>S-1065</t>
        </is>
      </c>
      <c r="B67" s="25" t="inlineStr">
        <is>
          <t>Mehmet Demir #65</t>
        </is>
      </c>
      <c r="C67" s="25" t="inlineStr">
        <is>
          <t>10-A</t>
        </is>
      </c>
      <c r="D67" s="26" t="n">
        <v>71</v>
      </c>
      <c r="E67" s="26" t="n">
        <v>61</v>
      </c>
      <c r="F67" s="26" t="n">
        <v>11</v>
      </c>
      <c r="G67" s="27" t="n">
        <v>0.67</v>
      </c>
      <c r="H67" s="28" t="n">
        <v>65.59999999999999</v>
      </c>
    </row>
    <row r="68">
      <c r="A68" s="25" t="inlineStr">
        <is>
          <t>S-1066</t>
        </is>
      </c>
      <c r="B68" s="25" t="inlineStr">
        <is>
          <t>Can Öztürk #66</t>
        </is>
      </c>
      <c r="C68" s="25" t="inlineStr">
        <is>
          <t>10-A</t>
        </is>
      </c>
      <c r="D68" s="26" t="n">
        <v>63</v>
      </c>
      <c r="E68" s="26" t="n">
        <v>62</v>
      </c>
      <c r="F68" s="26" t="n">
        <v>18</v>
      </c>
      <c r="G68" s="27" t="n">
        <v>0.95</v>
      </c>
      <c r="H68" s="28" t="n">
        <v>65.7</v>
      </c>
    </row>
    <row r="69">
      <c r="A69" s="25" t="inlineStr">
        <is>
          <t>S-1067</t>
        </is>
      </c>
      <c r="B69" s="25" t="inlineStr">
        <is>
          <t>Selin Çelik #67</t>
        </is>
      </c>
      <c r="C69" s="25" t="inlineStr">
        <is>
          <t>9-A</t>
        </is>
      </c>
      <c r="D69" s="26" t="n">
        <v>63</v>
      </c>
      <c r="E69" s="26" t="n">
        <v>39</v>
      </c>
      <c r="F69" s="26" t="n">
        <v>0</v>
      </c>
      <c r="G69" s="27" t="n">
        <v>0.5</v>
      </c>
      <c r="H69" s="28" t="n">
        <v>49.7</v>
      </c>
    </row>
    <row r="70">
      <c r="A70" s="25" t="inlineStr">
        <is>
          <t>S-1068</t>
        </is>
      </c>
      <c r="B70" s="25" t="inlineStr">
        <is>
          <t>Ali Yıldız #68</t>
        </is>
      </c>
      <c r="C70" s="25" t="inlineStr">
        <is>
          <t>10-B</t>
        </is>
      </c>
      <c r="D70" s="26" t="n">
        <v>67</v>
      </c>
      <c r="E70" s="26" t="n">
        <v>71</v>
      </c>
      <c r="F70" s="26" t="n">
        <v>5</v>
      </c>
      <c r="G70" s="27" t="n">
        <v>0.74</v>
      </c>
      <c r="H70" s="28" t="n">
        <v>69.7</v>
      </c>
    </row>
    <row r="71">
      <c r="A71" s="25" t="inlineStr">
        <is>
          <t>S-1069</t>
        </is>
      </c>
      <c r="B71" s="25" t="inlineStr">
        <is>
          <t>Ayşe Kaya #69</t>
        </is>
      </c>
      <c r="C71" s="25" t="inlineStr">
        <is>
          <t>10-B</t>
        </is>
      </c>
      <c r="D71" s="26" t="n">
        <v>69</v>
      </c>
      <c r="E71" s="26" t="n">
        <v>65</v>
      </c>
      <c r="F71" s="26" t="n">
        <v>17</v>
      </c>
      <c r="G71" s="27" t="n">
        <v>0.89</v>
      </c>
      <c r="H71" s="28" t="n">
        <v>69</v>
      </c>
    </row>
    <row r="72">
      <c r="A72" s="25" t="inlineStr">
        <is>
          <t>S-1070</t>
        </is>
      </c>
      <c r="B72" s="25" t="inlineStr">
        <is>
          <t>Mehmet Demir #70</t>
        </is>
      </c>
      <c r="C72" s="25" t="inlineStr">
        <is>
          <t>9-B</t>
        </is>
      </c>
      <c r="D72" s="26" t="n">
        <v>71</v>
      </c>
      <c r="E72" s="26" t="n">
        <v>75</v>
      </c>
      <c r="F72" s="26" t="n">
        <v>8</v>
      </c>
      <c r="G72" s="27" t="n">
        <v>0.62</v>
      </c>
      <c r="H72" s="28" t="n">
        <v>72.09999999999999</v>
      </c>
    </row>
    <row r="73">
      <c r="A73" s="25" t="inlineStr">
        <is>
          <t>S-1071</t>
        </is>
      </c>
      <c r="B73" s="25" t="inlineStr">
        <is>
          <t>Burak Aydın #71</t>
        </is>
      </c>
      <c r="C73" s="25" t="inlineStr">
        <is>
          <t>9-A</t>
        </is>
      </c>
      <c r="D73" s="26" t="n">
        <v>79</v>
      </c>
      <c r="E73" s="26" t="n">
        <v>78</v>
      </c>
      <c r="F73" s="26" t="n">
        <v>9</v>
      </c>
      <c r="G73" s="27" t="n">
        <v>0.96</v>
      </c>
      <c r="H73" s="28" t="n">
        <v>80.2</v>
      </c>
    </row>
    <row r="74">
      <c r="A74" s="25" t="inlineStr">
        <is>
          <t>S-1072</t>
        </is>
      </c>
      <c r="B74" s="25" t="inlineStr">
        <is>
          <t>Ayşe Kaya #72</t>
        </is>
      </c>
      <c r="C74" s="25" t="inlineStr">
        <is>
          <t>9-B</t>
        </is>
      </c>
      <c r="D74" s="26" t="n">
        <v>79</v>
      </c>
      <c r="E74" s="26" t="n">
        <v>69</v>
      </c>
      <c r="F74" s="26" t="n">
        <v>5</v>
      </c>
      <c r="G74" s="27" t="n">
        <v>0.82</v>
      </c>
      <c r="H74" s="28" t="n">
        <v>74.3</v>
      </c>
    </row>
    <row r="75">
      <c r="A75" s="25" t="inlineStr">
        <is>
          <t>S-1073</t>
        </is>
      </c>
      <c r="B75" s="25" t="inlineStr">
        <is>
          <t>Mehmet Demir #73</t>
        </is>
      </c>
      <c r="C75" s="25" t="inlineStr">
        <is>
          <t>9-A</t>
        </is>
      </c>
      <c r="D75" s="26" t="n">
        <v>65</v>
      </c>
      <c r="E75" s="26" t="n">
        <v>56</v>
      </c>
      <c r="F75" s="26" t="n">
        <v>3</v>
      </c>
      <c r="G75" s="27" t="n">
        <v>0.84</v>
      </c>
      <c r="H75" s="28" t="n">
        <v>62.4</v>
      </c>
    </row>
    <row r="76">
      <c r="A76" s="25" t="inlineStr">
        <is>
          <t>S-1074</t>
        </is>
      </c>
      <c r="B76" s="25" t="inlineStr">
        <is>
          <t>Elif Arslan #74</t>
        </is>
      </c>
      <c r="C76" s="25" t="inlineStr">
        <is>
          <t>10-A</t>
        </is>
      </c>
      <c r="D76" s="26" t="n">
        <v>37</v>
      </c>
      <c r="E76" s="26" t="n">
        <v>44</v>
      </c>
      <c r="F76" s="26" t="n">
        <v>15</v>
      </c>
      <c r="G76" s="27" t="n">
        <v>0.54</v>
      </c>
      <c r="H76" s="28" t="n">
        <v>42.2</v>
      </c>
    </row>
    <row r="77">
      <c r="A77" s="25" t="inlineStr">
        <is>
          <t>S-1075</t>
        </is>
      </c>
      <c r="B77" s="25" t="inlineStr">
        <is>
          <t>Selin Çelik #75</t>
        </is>
      </c>
      <c r="C77" s="25" t="inlineStr">
        <is>
          <t>10-B</t>
        </is>
      </c>
      <c r="D77" s="26" t="n">
        <v>97</v>
      </c>
      <c r="E77" s="26" t="n">
        <v>100</v>
      </c>
      <c r="F77" s="26" t="n">
        <v>20</v>
      </c>
      <c r="G77" s="27" t="n">
        <v>0.5600000000000001</v>
      </c>
      <c r="H77" s="28" t="n">
        <v>94.40000000000001</v>
      </c>
    </row>
    <row r="78">
      <c r="A78" s="25" t="inlineStr">
        <is>
          <t>S-1076</t>
        </is>
      </c>
      <c r="B78" s="25" t="inlineStr">
        <is>
          <t>Ali Yıldız #76</t>
        </is>
      </c>
      <c r="C78" s="25" t="inlineStr">
        <is>
          <t>11-A</t>
        </is>
      </c>
      <c r="D78" s="26" t="n">
        <v>52</v>
      </c>
      <c r="E78" s="26" t="n">
        <v>58</v>
      </c>
      <c r="F78" s="26" t="n">
        <v>11</v>
      </c>
      <c r="G78" s="27" t="n">
        <v>0.82</v>
      </c>
      <c r="H78" s="28" t="n">
        <v>58</v>
      </c>
    </row>
    <row r="79">
      <c r="A79" s="25" t="inlineStr">
        <is>
          <t>S-1077</t>
        </is>
      </c>
      <c r="B79" s="25" t="inlineStr">
        <is>
          <t>Ali Yıldız #77</t>
        </is>
      </c>
      <c r="C79" s="25" t="inlineStr">
        <is>
          <t>10-B</t>
        </is>
      </c>
      <c r="D79" s="26" t="n">
        <v>97</v>
      </c>
      <c r="E79" s="26" t="n">
        <v>100</v>
      </c>
      <c r="F79" s="26" t="n">
        <v>8</v>
      </c>
      <c r="G79" s="27" t="n">
        <v>0.79</v>
      </c>
      <c r="H79" s="28" t="n">
        <v>96.7</v>
      </c>
    </row>
    <row r="80">
      <c r="A80" s="25" t="inlineStr">
        <is>
          <t>S-1078</t>
        </is>
      </c>
      <c r="B80" s="25" t="inlineStr">
        <is>
          <t>Ali Yıldız #78</t>
        </is>
      </c>
      <c r="C80" s="25" t="inlineStr">
        <is>
          <t>11-A</t>
        </is>
      </c>
      <c r="D80" s="26" t="n">
        <v>85</v>
      </c>
      <c r="E80" s="26" t="n">
        <v>99</v>
      </c>
      <c r="F80" s="26" t="n">
        <v>4</v>
      </c>
      <c r="G80" s="27" t="n">
        <v>0.64</v>
      </c>
      <c r="H80" s="28" t="n">
        <v>89.90000000000001</v>
      </c>
    </row>
    <row r="81">
      <c r="A81" s="25" t="inlineStr">
        <is>
          <t>S-1079</t>
        </is>
      </c>
      <c r="B81" s="25" t="inlineStr">
        <is>
          <t>Burak Aydın #79</t>
        </is>
      </c>
      <c r="C81" s="25" t="inlineStr">
        <is>
          <t>12-B</t>
        </is>
      </c>
      <c r="D81" s="26" t="n">
        <v>33</v>
      </c>
      <c r="E81" s="26" t="n">
        <v>35</v>
      </c>
      <c r="F81" s="26" t="n">
        <v>7</v>
      </c>
      <c r="G81" s="27" t="n">
        <v>0.83</v>
      </c>
      <c r="H81" s="28" t="n">
        <v>39</v>
      </c>
    </row>
    <row r="82">
      <c r="A82" s="25" t="inlineStr">
        <is>
          <t>S-1080</t>
        </is>
      </c>
      <c r="B82" s="25" t="inlineStr">
        <is>
          <t>Mehmet Demir #80</t>
        </is>
      </c>
      <c r="C82" s="25" t="inlineStr">
        <is>
          <t>10-B</t>
        </is>
      </c>
      <c r="D82" s="26" t="n">
        <v>58</v>
      </c>
      <c r="E82" s="26" t="n">
        <v>42</v>
      </c>
      <c r="F82" s="26" t="n">
        <v>17</v>
      </c>
      <c r="G82" s="27" t="n">
        <v>0.62</v>
      </c>
      <c r="H82" s="28" t="n">
        <v>50.4</v>
      </c>
    </row>
    <row r="83">
      <c r="A83" s="25" t="inlineStr">
        <is>
          <t>S-1081</t>
        </is>
      </c>
      <c r="B83" s="25" t="inlineStr">
        <is>
          <t>Burak Aydın #81</t>
        </is>
      </c>
      <c r="C83" s="25" t="inlineStr">
        <is>
          <t>11-B</t>
        </is>
      </c>
      <c r="D83" s="26" t="n">
        <v>75</v>
      </c>
      <c r="E83" s="26" t="n">
        <v>90</v>
      </c>
      <c r="F83" s="26" t="n">
        <v>0</v>
      </c>
      <c r="G83" s="27" t="n">
        <v>0.95</v>
      </c>
      <c r="H83" s="28" t="n">
        <v>84.5</v>
      </c>
    </row>
    <row r="84">
      <c r="A84" s="25" t="inlineStr">
        <is>
          <t>S-1082</t>
        </is>
      </c>
      <c r="B84" s="25" t="inlineStr">
        <is>
          <t>Ali Yıldız #82</t>
        </is>
      </c>
      <c r="C84" s="25" t="inlineStr">
        <is>
          <t>9-B</t>
        </is>
      </c>
      <c r="D84" s="26" t="n">
        <v>69</v>
      </c>
      <c r="E84" s="26" t="n">
        <v>49</v>
      </c>
      <c r="F84" s="26" t="n">
        <v>14</v>
      </c>
      <c r="G84" s="27" t="n">
        <v>0.65</v>
      </c>
      <c r="H84" s="28" t="n">
        <v>58.6</v>
      </c>
    </row>
    <row r="85">
      <c r="A85" s="25" t="inlineStr">
        <is>
          <t>S-1083</t>
        </is>
      </c>
      <c r="B85" s="25" t="inlineStr">
        <is>
          <t>Ayşe Kaya #83</t>
        </is>
      </c>
      <c r="C85" s="25" t="inlineStr">
        <is>
          <t>9-B</t>
        </is>
      </c>
      <c r="D85" s="26" t="n">
        <v>93</v>
      </c>
      <c r="E85" s="26" t="n">
        <v>100</v>
      </c>
      <c r="F85" s="26" t="n">
        <v>2</v>
      </c>
      <c r="G85" s="27" t="n">
        <v>0.76</v>
      </c>
      <c r="H85" s="28" t="n">
        <v>94.8</v>
      </c>
    </row>
    <row r="86">
      <c r="A86" s="25" t="inlineStr">
        <is>
          <t>S-1084</t>
        </is>
      </c>
      <c r="B86" s="25" t="inlineStr">
        <is>
          <t>Burak Aydın #84</t>
        </is>
      </c>
      <c r="C86" s="25" t="inlineStr">
        <is>
          <t>12-A</t>
        </is>
      </c>
      <c r="D86" s="26" t="n">
        <v>79</v>
      </c>
      <c r="E86" s="26" t="n">
        <v>65</v>
      </c>
      <c r="F86" s="26" t="n">
        <v>7</v>
      </c>
      <c r="G86" s="27" t="n">
        <v>0.78</v>
      </c>
      <c r="H86" s="28" t="n">
        <v>71.90000000000001</v>
      </c>
    </row>
    <row r="87">
      <c r="A87" s="25" t="inlineStr">
        <is>
          <t>S-1085</t>
        </is>
      </c>
      <c r="B87" s="25" t="inlineStr">
        <is>
          <t>Elif Arslan #85</t>
        </is>
      </c>
      <c r="C87" s="25" t="inlineStr">
        <is>
          <t>12-A</t>
        </is>
      </c>
      <c r="D87" s="26" t="n">
        <v>88</v>
      </c>
      <c r="E87" s="26" t="n">
        <v>100</v>
      </c>
      <c r="F87" s="26" t="n">
        <v>18</v>
      </c>
      <c r="G87" s="27" t="n">
        <v>0.96</v>
      </c>
      <c r="H87" s="28" t="n">
        <v>94.8</v>
      </c>
    </row>
    <row r="88">
      <c r="A88" s="25" t="inlineStr">
        <is>
          <t>S-1086</t>
        </is>
      </c>
      <c r="B88" s="25" t="inlineStr">
        <is>
          <t>Selin Çelik #86</t>
        </is>
      </c>
      <c r="C88" s="25" t="inlineStr">
        <is>
          <t>10-A</t>
        </is>
      </c>
      <c r="D88" s="26" t="n">
        <v>79</v>
      </c>
      <c r="E88" s="26" t="n">
        <v>76</v>
      </c>
      <c r="F88" s="26" t="n">
        <v>5</v>
      </c>
      <c r="G88" s="27" t="n">
        <v>0.5600000000000001</v>
      </c>
      <c r="H88" s="28" t="n">
        <v>75.2</v>
      </c>
    </row>
    <row r="89">
      <c r="A89" s="25" t="inlineStr">
        <is>
          <t>S-1087</t>
        </is>
      </c>
      <c r="B89" s="25" t="inlineStr">
        <is>
          <t>Ali Yıldız #87</t>
        </is>
      </c>
      <c r="C89" s="25" t="inlineStr">
        <is>
          <t>10-B</t>
        </is>
      </c>
      <c r="D89" s="26" t="n">
        <v>76</v>
      </c>
      <c r="E89" s="26" t="n">
        <v>86</v>
      </c>
      <c r="F89" s="26" t="n">
        <v>5</v>
      </c>
      <c r="G89" s="27" t="n">
        <v>0.77</v>
      </c>
      <c r="H89" s="28" t="n">
        <v>81.09999999999999</v>
      </c>
    </row>
    <row r="90">
      <c r="A90" s="25" t="inlineStr">
        <is>
          <t>S-1088</t>
        </is>
      </c>
      <c r="B90" s="25" t="inlineStr">
        <is>
          <t>Elif Arslan #88</t>
        </is>
      </c>
      <c r="C90" s="25" t="inlineStr">
        <is>
          <t>11-B</t>
        </is>
      </c>
      <c r="D90" s="26" t="n">
        <v>89</v>
      </c>
      <c r="E90" s="26" t="n">
        <v>92</v>
      </c>
      <c r="F90" s="26" t="n">
        <v>14</v>
      </c>
      <c r="G90" s="27" t="n">
        <v>0.57</v>
      </c>
      <c r="H90" s="28" t="n">
        <v>87.3</v>
      </c>
    </row>
    <row r="91">
      <c r="A91" s="25" t="inlineStr">
        <is>
          <t>S-1089</t>
        </is>
      </c>
      <c r="B91" s="25" t="inlineStr">
        <is>
          <t>Can Öztürk #89</t>
        </is>
      </c>
      <c r="C91" s="25" t="inlineStr">
        <is>
          <t>11-A</t>
        </is>
      </c>
      <c r="D91" s="26" t="n">
        <v>100</v>
      </c>
      <c r="E91" s="26" t="n">
        <v>100</v>
      </c>
      <c r="F91" s="26" t="n">
        <v>0</v>
      </c>
      <c r="G91" s="27" t="n">
        <v>0.88</v>
      </c>
      <c r="H91" s="28" t="n">
        <v>98.8</v>
      </c>
    </row>
    <row r="92">
      <c r="A92" s="25" t="inlineStr">
        <is>
          <t>S-1090</t>
        </is>
      </c>
      <c r="B92" s="25" t="inlineStr">
        <is>
          <t>Mehmet Demir #90</t>
        </is>
      </c>
      <c r="C92" s="25" t="inlineStr">
        <is>
          <t>10-B</t>
        </is>
      </c>
      <c r="D92" s="26" t="n">
        <v>81</v>
      </c>
      <c r="E92" s="26" t="n">
        <v>77</v>
      </c>
      <c r="F92" s="26" t="n">
        <v>5</v>
      </c>
      <c r="G92" s="27" t="n">
        <v>0.65</v>
      </c>
      <c r="H92" s="28" t="n">
        <v>77.40000000000001</v>
      </c>
    </row>
    <row r="93">
      <c r="A93" s="25" t="inlineStr">
        <is>
          <t>S-1091</t>
        </is>
      </c>
      <c r="B93" s="25" t="inlineStr">
        <is>
          <t>Burak Aydın #91</t>
        </is>
      </c>
      <c r="C93" s="25" t="inlineStr">
        <is>
          <t>12-B</t>
        </is>
      </c>
      <c r="D93" s="26" t="n">
        <v>58</v>
      </c>
      <c r="E93" s="26" t="n">
        <v>58</v>
      </c>
      <c r="F93" s="26" t="n">
        <v>2</v>
      </c>
      <c r="G93" s="27" t="n">
        <v>0.87</v>
      </c>
      <c r="H93" s="28" t="n">
        <v>60.9</v>
      </c>
    </row>
    <row r="94">
      <c r="A94" s="25" t="inlineStr">
        <is>
          <t>S-1092</t>
        </is>
      </c>
      <c r="B94" s="25" t="inlineStr">
        <is>
          <t>Mehmet Demir #92</t>
        </is>
      </c>
      <c r="C94" s="25" t="inlineStr">
        <is>
          <t>11-B</t>
        </is>
      </c>
      <c r="D94" s="26" t="n">
        <v>94</v>
      </c>
      <c r="E94" s="26" t="n">
        <v>88</v>
      </c>
      <c r="F94" s="26" t="n">
        <v>9</v>
      </c>
      <c r="G94" s="27" t="n">
        <v>0.93</v>
      </c>
      <c r="H94" s="28" t="n">
        <v>90.90000000000001</v>
      </c>
    </row>
    <row r="95">
      <c r="A95" s="25" t="inlineStr">
        <is>
          <t>S-1093</t>
        </is>
      </c>
      <c r="B95" s="25" t="inlineStr">
        <is>
          <t>Selin Çelik #93</t>
        </is>
      </c>
      <c r="C95" s="25" t="inlineStr">
        <is>
          <t>10-A</t>
        </is>
      </c>
      <c r="D95" s="26" t="n">
        <v>79</v>
      </c>
      <c r="E95" s="26" t="n">
        <v>77</v>
      </c>
      <c r="F95" s="26" t="n">
        <v>6</v>
      </c>
      <c r="G95" s="27" t="n">
        <v>0.54</v>
      </c>
      <c r="H95" s="28" t="n">
        <v>75.5</v>
      </c>
    </row>
    <row r="96">
      <c r="A96" s="25" t="inlineStr">
        <is>
          <t>S-1094</t>
        </is>
      </c>
      <c r="B96" s="25" t="inlineStr">
        <is>
          <t>Elif Arslan #94</t>
        </is>
      </c>
      <c r="C96" s="25" t="inlineStr">
        <is>
          <t>9-B</t>
        </is>
      </c>
      <c r="D96" s="26" t="n">
        <v>77</v>
      </c>
      <c r="E96" s="26" t="n">
        <v>75</v>
      </c>
      <c r="F96" s="26" t="n">
        <v>3</v>
      </c>
      <c r="G96" s="27" t="n">
        <v>0.98</v>
      </c>
      <c r="H96" s="28" t="n">
        <v>78.09999999999999</v>
      </c>
    </row>
    <row r="97">
      <c r="A97" s="25" t="inlineStr">
        <is>
          <t>S-1095</t>
        </is>
      </c>
      <c r="B97" s="25" t="inlineStr">
        <is>
          <t>Can Öztürk #95</t>
        </is>
      </c>
      <c r="C97" s="25" t="inlineStr">
        <is>
          <t>10-B</t>
        </is>
      </c>
      <c r="D97" s="26" t="n">
        <v>48</v>
      </c>
      <c r="E97" s="26" t="n">
        <v>53</v>
      </c>
      <c r="F97" s="26" t="n">
        <v>5</v>
      </c>
      <c r="G97" s="27" t="n">
        <v>0.78</v>
      </c>
      <c r="H97" s="28" t="n">
        <v>53.5</v>
      </c>
    </row>
    <row r="98">
      <c r="A98" s="25" t="inlineStr">
        <is>
          <t>S-1096</t>
        </is>
      </c>
      <c r="B98" s="25" t="inlineStr">
        <is>
          <t>Selin Çelik #96</t>
        </is>
      </c>
      <c r="C98" s="25" t="inlineStr">
        <is>
          <t>9-A</t>
        </is>
      </c>
      <c r="D98" s="26" t="n">
        <v>58</v>
      </c>
      <c r="E98" s="26" t="n">
        <v>35</v>
      </c>
      <c r="F98" s="26" t="n">
        <v>13</v>
      </c>
      <c r="G98" s="27" t="n">
        <v>0.88</v>
      </c>
      <c r="H98" s="28" t="n">
        <v>49.5</v>
      </c>
    </row>
    <row r="99">
      <c r="A99" s="25" t="inlineStr">
        <is>
          <t>S-1097</t>
        </is>
      </c>
      <c r="B99" s="25" t="inlineStr">
        <is>
          <t>Ali Yıldız #97</t>
        </is>
      </c>
      <c r="C99" s="25" t="inlineStr">
        <is>
          <t>10-A</t>
        </is>
      </c>
      <c r="D99" s="26" t="n">
        <v>60</v>
      </c>
      <c r="E99" s="26" t="n">
        <v>56</v>
      </c>
      <c r="F99" s="26" t="n">
        <v>2</v>
      </c>
      <c r="G99" s="27" t="n">
        <v>0.66</v>
      </c>
      <c r="H99" s="28" t="n">
        <v>58.6</v>
      </c>
    </row>
    <row r="100">
      <c r="A100" s="25" t="inlineStr">
        <is>
          <t>S-1098</t>
        </is>
      </c>
      <c r="B100" s="25" t="inlineStr">
        <is>
          <t>Burak Aydın #98</t>
        </is>
      </c>
      <c r="C100" s="25" t="inlineStr">
        <is>
          <t>10-B</t>
        </is>
      </c>
      <c r="D100" s="26" t="n">
        <v>79</v>
      </c>
      <c r="E100" s="26" t="n">
        <v>61</v>
      </c>
      <c r="F100" s="26" t="n">
        <v>6</v>
      </c>
      <c r="G100" s="27" t="n">
        <v>0.68</v>
      </c>
      <c r="H100" s="28" t="n">
        <v>68.90000000000001</v>
      </c>
    </row>
    <row r="101">
      <c r="A101" s="25" t="inlineStr">
        <is>
          <t>S-1099</t>
        </is>
      </c>
      <c r="B101" s="25" t="inlineStr">
        <is>
          <t>Burak Aydın #99</t>
        </is>
      </c>
      <c r="C101" s="25" t="inlineStr">
        <is>
          <t>9-A</t>
        </is>
      </c>
      <c r="D101" s="26" t="n">
        <v>61</v>
      </c>
      <c r="E101" s="26" t="n">
        <v>59</v>
      </c>
      <c r="F101" s="26" t="n">
        <v>5</v>
      </c>
      <c r="G101" s="27" t="n">
        <v>0.98</v>
      </c>
      <c r="H101" s="28" t="n">
        <v>63.7</v>
      </c>
    </row>
    <row r="102">
      <c r="A102" s="25" t="inlineStr">
        <is>
          <t>S-1100</t>
        </is>
      </c>
      <c r="B102" s="25" t="inlineStr">
        <is>
          <t>Ayşe Kaya #100</t>
        </is>
      </c>
      <c r="C102" s="25" t="inlineStr">
        <is>
          <t>11-A</t>
        </is>
      </c>
      <c r="D102" s="26" t="n">
        <v>79</v>
      </c>
      <c r="E102" s="26" t="n">
        <v>72</v>
      </c>
      <c r="F102" s="26" t="n">
        <v>7</v>
      </c>
      <c r="G102" s="27" t="n">
        <v>0.68</v>
      </c>
      <c r="H102" s="28" t="n">
        <v>74.40000000000001</v>
      </c>
    </row>
    <row r="103">
      <c r="A103" s="25" t="inlineStr">
        <is>
          <t>S-1101</t>
        </is>
      </c>
      <c r="B103" s="25" t="inlineStr">
        <is>
          <t>Mehmet Demir #101</t>
        </is>
      </c>
      <c r="C103" s="25" t="inlineStr">
        <is>
          <t>9-A</t>
        </is>
      </c>
      <c r="D103" s="26" t="n">
        <v>70</v>
      </c>
      <c r="E103" s="26" t="n">
        <v>71</v>
      </c>
      <c r="F103" s="26" t="n">
        <v>3</v>
      </c>
      <c r="G103" s="27" t="n">
        <v>0.6</v>
      </c>
      <c r="H103" s="28" t="n">
        <v>69.5</v>
      </c>
    </row>
    <row r="104">
      <c r="A104" s="25" t="inlineStr">
        <is>
          <t>S-1102</t>
        </is>
      </c>
      <c r="B104" s="25" t="inlineStr">
        <is>
          <t>Mehmet Demir #102</t>
        </is>
      </c>
      <c r="C104" s="25" t="inlineStr">
        <is>
          <t>9-A</t>
        </is>
      </c>
      <c r="D104" s="26" t="n">
        <v>91</v>
      </c>
      <c r="E104" s="26" t="n">
        <v>100</v>
      </c>
      <c r="F104" s="26" t="n">
        <v>0</v>
      </c>
      <c r="G104" s="27" t="n">
        <v>0.54</v>
      </c>
      <c r="H104" s="28" t="n">
        <v>91.8</v>
      </c>
    </row>
    <row r="105">
      <c r="A105" s="25" t="inlineStr">
        <is>
          <t>S-1103</t>
        </is>
      </c>
      <c r="B105" s="25" t="inlineStr">
        <is>
          <t>Can Öztürk #103</t>
        </is>
      </c>
      <c r="C105" s="25" t="inlineStr">
        <is>
          <t>9-B</t>
        </is>
      </c>
      <c r="D105" s="26" t="n">
        <v>99</v>
      </c>
      <c r="E105" s="26" t="n">
        <v>100</v>
      </c>
      <c r="F105" s="26" t="n">
        <v>5</v>
      </c>
      <c r="G105" s="27" t="n">
        <v>0.98</v>
      </c>
      <c r="H105" s="28" t="n">
        <v>99.40000000000001</v>
      </c>
    </row>
    <row r="106">
      <c r="A106" s="25" t="inlineStr">
        <is>
          <t>S-1104</t>
        </is>
      </c>
      <c r="B106" s="25" t="inlineStr">
        <is>
          <t>Can Öztürk #104</t>
        </is>
      </c>
      <c r="C106" s="25" t="inlineStr">
        <is>
          <t>9-B</t>
        </is>
      </c>
      <c r="D106" s="26" t="n">
        <v>90</v>
      </c>
      <c r="E106" s="26" t="n">
        <v>75</v>
      </c>
      <c r="F106" s="26" t="n">
        <v>14</v>
      </c>
      <c r="G106" s="27" t="n">
        <v>0.99</v>
      </c>
      <c r="H106" s="28" t="n">
        <v>83.40000000000001</v>
      </c>
    </row>
    <row r="107">
      <c r="A107" s="25" t="inlineStr">
        <is>
          <t>S-1105</t>
        </is>
      </c>
      <c r="B107" s="25" t="inlineStr">
        <is>
          <t>Can Öztürk #105</t>
        </is>
      </c>
      <c r="C107" s="25" t="inlineStr">
        <is>
          <t>9-B</t>
        </is>
      </c>
      <c r="D107" s="26" t="n">
        <v>79</v>
      </c>
      <c r="E107" s="26" t="n">
        <v>80</v>
      </c>
      <c r="F107" s="26" t="n">
        <v>10</v>
      </c>
      <c r="G107" s="27" t="n">
        <v>0.57</v>
      </c>
      <c r="H107" s="28" t="n">
        <v>77.3</v>
      </c>
    </row>
    <row r="108">
      <c r="A108" s="25" t="inlineStr">
        <is>
          <t>S-1106</t>
        </is>
      </c>
      <c r="B108" s="25" t="inlineStr">
        <is>
          <t>Zeynep Şahin #106</t>
        </is>
      </c>
      <c r="C108" s="25" t="inlineStr">
        <is>
          <t>10-A</t>
        </is>
      </c>
      <c r="D108" s="26" t="n">
        <v>80</v>
      </c>
      <c r="E108" s="26" t="n">
        <v>81</v>
      </c>
      <c r="F108" s="26" t="n">
        <v>1</v>
      </c>
      <c r="G108" s="27" t="n">
        <v>0.95</v>
      </c>
      <c r="H108" s="28" t="n">
        <v>82</v>
      </c>
    </row>
    <row r="109">
      <c r="A109" s="25" t="inlineStr">
        <is>
          <t>S-1107</t>
        </is>
      </c>
      <c r="B109" s="25" t="inlineStr">
        <is>
          <t>Selin Çelik #107</t>
        </is>
      </c>
      <c r="C109" s="25" t="inlineStr">
        <is>
          <t>10-A</t>
        </is>
      </c>
      <c r="D109" s="26" t="n">
        <v>91</v>
      </c>
      <c r="E109" s="26" t="n">
        <v>80</v>
      </c>
      <c r="F109" s="26" t="n">
        <v>10</v>
      </c>
      <c r="G109" s="27" t="n">
        <v>0.55</v>
      </c>
      <c r="H109" s="28" t="n">
        <v>81.90000000000001</v>
      </c>
    </row>
    <row r="110">
      <c r="A110" s="25" t="inlineStr">
        <is>
          <t>S-1108</t>
        </is>
      </c>
      <c r="B110" s="25" t="inlineStr">
        <is>
          <t>Selin Çelik #108</t>
        </is>
      </c>
      <c r="C110" s="25" t="inlineStr">
        <is>
          <t>9-A</t>
        </is>
      </c>
      <c r="D110" s="26" t="n">
        <v>73</v>
      </c>
      <c r="E110" s="26" t="n">
        <v>68</v>
      </c>
      <c r="F110" s="26" t="n">
        <v>15</v>
      </c>
      <c r="G110" s="27" t="n">
        <v>0.55</v>
      </c>
      <c r="H110" s="28" t="n">
        <v>68.7</v>
      </c>
    </row>
    <row r="111">
      <c r="A111" s="25" t="inlineStr">
        <is>
          <t>S-1109</t>
        </is>
      </c>
      <c r="B111" s="25" t="inlineStr">
        <is>
          <t>Ali Yıldız #109</t>
        </is>
      </c>
      <c r="C111" s="25" t="inlineStr">
        <is>
          <t>9-A</t>
        </is>
      </c>
      <c r="D111" s="26" t="n">
        <v>60</v>
      </c>
      <c r="E111" s="26" t="n">
        <v>66</v>
      </c>
      <c r="F111" s="26" t="n">
        <v>0</v>
      </c>
      <c r="G111" s="27" t="n">
        <v>0.77</v>
      </c>
      <c r="H111" s="28" t="n">
        <v>64.7</v>
      </c>
    </row>
    <row r="112">
      <c r="A112" s="25" t="inlineStr">
        <is>
          <t>S-1110</t>
        </is>
      </c>
      <c r="B112" s="25" t="inlineStr">
        <is>
          <t>Can Öztürk #110</t>
        </is>
      </c>
      <c r="C112" s="25" t="inlineStr">
        <is>
          <t>11-B</t>
        </is>
      </c>
      <c r="D112" s="26" t="n">
        <v>97</v>
      </c>
      <c r="E112" s="26" t="n">
        <v>100</v>
      </c>
      <c r="F112" s="26" t="n">
        <v>0</v>
      </c>
      <c r="G112" s="27" t="n">
        <v>0.6899999999999999</v>
      </c>
      <c r="H112" s="28" t="n">
        <v>95.7</v>
      </c>
    </row>
    <row r="113">
      <c r="A113" s="25" t="inlineStr">
        <is>
          <t>S-1111</t>
        </is>
      </c>
      <c r="B113" s="25" t="inlineStr">
        <is>
          <t>Selin Çelik #111</t>
        </is>
      </c>
      <c r="C113" s="25" t="inlineStr">
        <is>
          <t>10-A</t>
        </is>
      </c>
      <c r="D113" s="26" t="n">
        <v>55</v>
      </c>
      <c r="E113" s="26" t="n">
        <v>64</v>
      </c>
      <c r="F113" s="26" t="n">
        <v>17</v>
      </c>
      <c r="G113" s="27" t="n">
        <v>0.76</v>
      </c>
      <c r="H113" s="28" t="n">
        <v>61.6</v>
      </c>
    </row>
    <row r="114">
      <c r="A114" s="25" t="inlineStr">
        <is>
          <t>S-1112</t>
        </is>
      </c>
      <c r="B114" s="25" t="inlineStr">
        <is>
          <t>Selin Çelik #112</t>
        </is>
      </c>
      <c r="C114" s="25" t="inlineStr">
        <is>
          <t>11-B</t>
        </is>
      </c>
      <c r="D114" s="26" t="n">
        <v>49</v>
      </c>
      <c r="E114" s="26" t="n">
        <v>41</v>
      </c>
      <c r="F114" s="26" t="n">
        <v>0</v>
      </c>
      <c r="G114" s="27" t="n">
        <v>0.9399999999999999</v>
      </c>
      <c r="H114" s="28" t="n">
        <v>49.5</v>
      </c>
    </row>
    <row r="115">
      <c r="A115" s="25" t="inlineStr">
        <is>
          <t>S-1113</t>
        </is>
      </c>
      <c r="B115" s="25" t="inlineStr">
        <is>
          <t>Burak Aydın #113</t>
        </is>
      </c>
      <c r="C115" s="25" t="inlineStr">
        <is>
          <t>10-A</t>
        </is>
      </c>
      <c r="D115" s="26" t="n">
        <v>66</v>
      </c>
      <c r="E115" s="26" t="n">
        <v>43</v>
      </c>
      <c r="F115" s="26" t="n">
        <v>11</v>
      </c>
      <c r="G115" s="27" t="n">
        <v>0.54</v>
      </c>
      <c r="H115" s="28" t="n">
        <v>53.3</v>
      </c>
    </row>
    <row r="116">
      <c r="A116" s="25" t="inlineStr">
        <is>
          <t>S-1114</t>
        </is>
      </c>
      <c r="B116" s="25" t="inlineStr">
        <is>
          <t>Selin Çelik #114</t>
        </is>
      </c>
      <c r="C116" s="25" t="inlineStr">
        <is>
          <t>11-B</t>
        </is>
      </c>
      <c r="D116" s="26" t="n">
        <v>91</v>
      </c>
      <c r="E116" s="26" t="n">
        <v>100</v>
      </c>
      <c r="F116" s="26" t="n">
        <v>0</v>
      </c>
      <c r="G116" s="27" t="n">
        <v>0.52</v>
      </c>
      <c r="H116" s="28" t="n">
        <v>91.59999999999999</v>
      </c>
    </row>
    <row r="117">
      <c r="A117" s="25" t="inlineStr">
        <is>
          <t>S-1115</t>
        </is>
      </c>
      <c r="B117" s="25" t="inlineStr">
        <is>
          <t>Selin Çelik #115</t>
        </is>
      </c>
      <c r="C117" s="25" t="inlineStr">
        <is>
          <t>10-A</t>
        </is>
      </c>
      <c r="D117" s="26" t="n">
        <v>56</v>
      </c>
      <c r="E117" s="26" t="n">
        <v>56</v>
      </c>
      <c r="F117" s="26" t="n">
        <v>4</v>
      </c>
      <c r="G117" s="27" t="n">
        <v>0.6</v>
      </c>
      <c r="H117" s="28" t="n">
        <v>56.4</v>
      </c>
    </row>
    <row r="118">
      <c r="A118" s="25" t="inlineStr">
        <is>
          <t>S-1116</t>
        </is>
      </c>
      <c r="B118" s="25" t="inlineStr">
        <is>
          <t>Can Öztürk #116</t>
        </is>
      </c>
      <c r="C118" s="25" t="inlineStr">
        <is>
          <t>10-A</t>
        </is>
      </c>
      <c r="D118" s="26" t="n">
        <v>52</v>
      </c>
      <c r="E118" s="26" t="n">
        <v>51</v>
      </c>
      <c r="F118" s="26" t="n">
        <v>0</v>
      </c>
      <c r="G118" s="27" t="n">
        <v>0.5600000000000001</v>
      </c>
      <c r="H118" s="28" t="n">
        <v>51.9</v>
      </c>
    </row>
    <row r="119">
      <c r="A119" s="25" t="inlineStr">
        <is>
          <t>S-1117</t>
        </is>
      </c>
      <c r="B119" s="25" t="inlineStr">
        <is>
          <t>Selin Çelik #117</t>
        </is>
      </c>
      <c r="C119" s="25" t="inlineStr">
        <is>
          <t>12-A</t>
        </is>
      </c>
      <c r="D119" s="26" t="n">
        <v>68</v>
      </c>
      <c r="E119" s="26" t="n">
        <v>51</v>
      </c>
      <c r="F119" s="26" t="n">
        <v>0</v>
      </c>
      <c r="G119" s="27" t="n">
        <v>0.82</v>
      </c>
      <c r="H119" s="28" t="n">
        <v>60.9</v>
      </c>
    </row>
    <row r="120">
      <c r="A120" s="25" t="inlineStr">
        <is>
          <t>S-1118</t>
        </is>
      </c>
      <c r="B120" s="25" t="inlineStr">
        <is>
          <t>Can Öztürk #118</t>
        </is>
      </c>
      <c r="C120" s="25" t="inlineStr">
        <is>
          <t>9-B</t>
        </is>
      </c>
      <c r="D120" s="26" t="n">
        <v>61</v>
      </c>
      <c r="E120" s="26" t="n">
        <v>69</v>
      </c>
      <c r="F120" s="26" t="n">
        <v>2</v>
      </c>
      <c r="G120" s="27" t="n">
        <v>0.64</v>
      </c>
      <c r="H120" s="28" t="n">
        <v>65.3</v>
      </c>
    </row>
    <row r="121">
      <c r="A121" s="25" t="inlineStr">
        <is>
          <t>S-1119</t>
        </is>
      </c>
      <c r="B121" s="25" t="inlineStr">
        <is>
          <t>Ali Yıldız #119</t>
        </is>
      </c>
      <c r="C121" s="25" t="inlineStr">
        <is>
          <t>10-B</t>
        </is>
      </c>
      <c r="D121" s="26" t="n">
        <v>55</v>
      </c>
      <c r="E121" s="26" t="n">
        <v>49</v>
      </c>
      <c r="F121" s="26" t="n">
        <v>7</v>
      </c>
      <c r="G121" s="27" t="n">
        <v>0.7</v>
      </c>
      <c r="H121" s="28" t="n">
        <v>53.5</v>
      </c>
    </row>
  </sheetData>
  <autoFilter ref="A1:H1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7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9" customWidth="1" min="2" max="2"/>
    <col width="11" customWidth="1" min="3" max="3"/>
    <col width="2" customWidth="1" min="4" max="4"/>
    <col width="11" customWidth="1" min="5" max="5"/>
    <col width="9" customWidth="1" min="6" max="6"/>
    <col width="2" customWidth="1" min="7" max="7"/>
    <col width="18" customWidth="1" min="8" max="8"/>
    <col width="9" customWidth="1" min="9" max="9"/>
    <col width="2" customWidth="1" min="10" max="10"/>
    <col width="11" customWidth="1" min="11" max="11"/>
    <col width="11" customWidth="1" min="12" max="12"/>
  </cols>
  <sheetData>
    <row r="1">
      <c r="A1" s="24" t="inlineStr">
        <is>
          <t>SINIF</t>
        </is>
      </c>
      <c r="B1" s="24" t="inlineStr">
        <is>
          <t>ÖĞRENCI</t>
        </is>
      </c>
      <c r="C1" s="24" t="inlineStr">
        <is>
          <t>ORT. NOT</t>
        </is>
      </c>
      <c r="E1" s="24" t="inlineStr">
        <is>
          <t>NOT ARALIĞI</t>
        </is>
      </c>
      <c r="F1" s="24" t="inlineStr">
        <is>
          <t>ADET</t>
        </is>
      </c>
      <c r="H1" s="24" t="inlineStr">
        <is>
          <t>ÖĞRENCI</t>
        </is>
      </c>
      <c r="I1" s="24" t="inlineStr">
        <is>
          <t>NOT</t>
        </is>
      </c>
      <c r="K1" s="24" t="inlineStr">
        <is>
          <t>DEVAMSIZLIK</t>
        </is>
      </c>
      <c r="L1" s="24" t="inlineStr">
        <is>
          <t>ÖĞRENCI</t>
        </is>
      </c>
    </row>
    <row r="2">
      <c r="A2" s="29" t="inlineStr">
        <is>
          <t>9-A</t>
        </is>
      </c>
      <c r="B2" s="30">
        <f>COUNTIFS('Veri'!$C$2:$C$5000,"9-A")</f>
        <v/>
      </c>
      <c r="C2" s="31">
        <f>IFERROR(AVERAGEIFS('Veri'!$H$2:$H$5000,'Veri'!$C$2:$C$5000,"9-A"),0)</f>
        <v/>
      </c>
      <c r="E2" s="29" t="inlineStr">
        <is>
          <t>90-100</t>
        </is>
      </c>
      <c r="F2" s="30">
        <f>COUNTIFS('Veri'!$H$2:$H$5000,"&gt;=90",'Veri'!$H$2:$H$5000,"&lt;100.01")</f>
        <v/>
      </c>
      <c r="H2" s="32">
        <f>INDEX('Veri'!$B$2:$B$5000,MATCH(LARGE('Veri'!$H$2:$H$5000,1),'Veri'!$H$2:$H$5000,0))</f>
        <v/>
      </c>
      <c r="I2" s="31">
        <f>INDEX('Veri'!$H$2:$H$5000,MATCH(LARGE('Veri'!$H$2:$H$5000,1),'Veri'!$H$2:$H$5000,0))</f>
        <v/>
      </c>
      <c r="K2" s="29" t="inlineStr">
        <is>
          <t>0-3</t>
        </is>
      </c>
      <c r="L2" s="30">
        <f>COUNTIFS('Veri'!$F$2:$F$5000,"&gt;=0",'Veri'!$F$2:$F$5000,"&lt;4")</f>
        <v/>
      </c>
    </row>
    <row r="3">
      <c r="A3" s="29" t="inlineStr">
        <is>
          <t>9-B</t>
        </is>
      </c>
      <c r="B3" s="30">
        <f>COUNTIFS('Veri'!$C$2:$C$5000,"9-B")</f>
        <v/>
      </c>
      <c r="C3" s="31">
        <f>IFERROR(AVERAGEIFS('Veri'!$H$2:$H$5000,'Veri'!$C$2:$C$5000,"9-B"),0)</f>
        <v/>
      </c>
      <c r="E3" s="29" t="inlineStr">
        <is>
          <t>80-89</t>
        </is>
      </c>
      <c r="F3" s="30">
        <f>COUNTIFS('Veri'!$H$2:$H$5000,"&gt;=80",'Veri'!$H$2:$H$5000,"&lt;90")</f>
        <v/>
      </c>
      <c r="H3" s="32">
        <f>INDEX('Veri'!$B$2:$B$5000,MATCH(LARGE('Veri'!$H$2:$H$5000,2),'Veri'!$H$2:$H$5000,0))</f>
        <v/>
      </c>
      <c r="I3" s="31">
        <f>INDEX('Veri'!$H$2:$H$5000,MATCH(LARGE('Veri'!$H$2:$H$5000,2),'Veri'!$H$2:$H$5000,0))</f>
        <v/>
      </c>
      <c r="K3" s="29" t="inlineStr">
        <is>
          <t>4-7</t>
        </is>
      </c>
      <c r="L3" s="30">
        <f>COUNTIFS('Veri'!$F$2:$F$5000,"&gt;=4",'Veri'!$F$2:$F$5000,"&lt;8")</f>
        <v/>
      </c>
    </row>
    <row r="4">
      <c r="A4" s="29" t="inlineStr">
        <is>
          <t>10-A</t>
        </is>
      </c>
      <c r="B4" s="30">
        <f>COUNTIFS('Veri'!$C$2:$C$5000,"10-A")</f>
        <v/>
      </c>
      <c r="C4" s="31">
        <f>IFERROR(AVERAGEIFS('Veri'!$H$2:$H$5000,'Veri'!$C$2:$C$5000,"10-A"),0)</f>
        <v/>
      </c>
      <c r="E4" s="29" t="inlineStr">
        <is>
          <t>70-79</t>
        </is>
      </c>
      <c r="F4" s="30">
        <f>COUNTIFS('Veri'!$H$2:$H$5000,"&gt;=70",'Veri'!$H$2:$H$5000,"&lt;80")</f>
        <v/>
      </c>
      <c r="H4" s="32">
        <f>INDEX('Veri'!$B$2:$B$5000,MATCH(LARGE('Veri'!$H$2:$H$5000,3),'Veri'!$H$2:$H$5000,0))</f>
        <v/>
      </c>
      <c r="I4" s="31">
        <f>INDEX('Veri'!$H$2:$H$5000,MATCH(LARGE('Veri'!$H$2:$H$5000,3),'Veri'!$H$2:$H$5000,0))</f>
        <v/>
      </c>
      <c r="K4" s="29" t="inlineStr">
        <is>
          <t>8-12</t>
        </is>
      </c>
      <c r="L4" s="30">
        <f>COUNTIFS('Veri'!$F$2:$F$5000,"&gt;=8",'Veri'!$F$2:$F$5000,"&lt;13")</f>
        <v/>
      </c>
    </row>
    <row r="5">
      <c r="A5" s="29" t="inlineStr">
        <is>
          <t>10-B</t>
        </is>
      </c>
      <c r="B5" s="30">
        <f>COUNTIFS('Veri'!$C$2:$C$5000,"10-B")</f>
        <v/>
      </c>
      <c r="C5" s="31">
        <f>IFERROR(AVERAGEIFS('Veri'!$H$2:$H$5000,'Veri'!$C$2:$C$5000,"10-B"),0)</f>
        <v/>
      </c>
      <c r="E5" s="29" t="inlineStr">
        <is>
          <t>60-69</t>
        </is>
      </c>
      <c r="F5" s="30">
        <f>COUNTIFS('Veri'!$H$2:$H$5000,"&gt;=60",'Veri'!$H$2:$H$5000,"&lt;70")</f>
        <v/>
      </c>
      <c r="H5" s="32">
        <f>INDEX('Veri'!$B$2:$B$5000,MATCH(LARGE('Veri'!$H$2:$H$5000,4),'Veri'!$H$2:$H$5000,0))</f>
        <v/>
      </c>
      <c r="I5" s="31">
        <f>INDEX('Veri'!$H$2:$H$5000,MATCH(LARGE('Veri'!$H$2:$H$5000,4),'Veri'!$H$2:$H$5000,0))</f>
        <v/>
      </c>
      <c r="K5" s="29" t="inlineStr">
        <is>
          <t>13-20</t>
        </is>
      </c>
      <c r="L5" s="30">
        <f>COUNTIFS('Veri'!$F$2:$F$5000,"&gt;=13",'Veri'!$F$2:$F$5000,"&lt;21")</f>
        <v/>
      </c>
    </row>
    <row r="6">
      <c r="A6" s="29" t="inlineStr">
        <is>
          <t>11-A</t>
        </is>
      </c>
      <c r="B6" s="30">
        <f>COUNTIFS('Veri'!$C$2:$C$5000,"11-A")</f>
        <v/>
      </c>
      <c r="C6" s="31">
        <f>IFERROR(AVERAGEIFS('Veri'!$H$2:$H$5000,'Veri'!$C$2:$C$5000,"11-A"),0)</f>
        <v/>
      </c>
      <c r="E6" s="29" t="inlineStr">
        <is>
          <t>&lt; 60</t>
        </is>
      </c>
      <c r="F6" s="30">
        <f>COUNTIFS('Veri'!$H$2:$H$5000,"&gt;=-1",'Veri'!$H$2:$H$5000,"&lt;60")</f>
        <v/>
      </c>
      <c r="H6" s="32">
        <f>INDEX('Veri'!$B$2:$B$5000,MATCH(LARGE('Veri'!$H$2:$H$5000,5),'Veri'!$H$2:$H$5000,0))</f>
        <v/>
      </c>
      <c r="I6" s="31">
        <f>INDEX('Veri'!$H$2:$H$5000,MATCH(LARGE('Veri'!$H$2:$H$5000,5),'Veri'!$H$2:$H$5000,0))</f>
        <v/>
      </c>
      <c r="K6" s="29" t="inlineStr">
        <is>
          <t>20+</t>
        </is>
      </c>
      <c r="L6" s="30">
        <f>COUNTIFS('Veri'!$F$2:$F$5000,"&gt;=21",'Veri'!$F$2:$F$5000,"&lt;9999")</f>
        <v/>
      </c>
    </row>
    <row r="7">
      <c r="A7" s="29" t="inlineStr">
        <is>
          <t>11-B</t>
        </is>
      </c>
      <c r="B7" s="30">
        <f>COUNTIFS('Veri'!$C$2:$C$5000,"11-B")</f>
        <v/>
      </c>
      <c r="C7" s="31">
        <f>IFERROR(AVERAGEIFS('Veri'!$H$2:$H$5000,'Veri'!$C$2:$C$5000,"11-B"),0)</f>
        <v/>
      </c>
      <c r="H7" s="32">
        <f>INDEX('Veri'!$B$2:$B$5000,MATCH(LARGE('Veri'!$H$2:$H$5000,6),'Veri'!$H$2:$H$5000,0))</f>
        <v/>
      </c>
      <c r="I7" s="31">
        <f>INDEX('Veri'!$H$2:$H$5000,MATCH(LARGE('Veri'!$H$2:$H$5000,6),'Veri'!$H$2:$H$5000,0))</f>
        <v/>
      </c>
    </row>
    <row r="8">
      <c r="A8" s="29" t="inlineStr">
        <is>
          <t>12-A</t>
        </is>
      </c>
      <c r="B8" s="30">
        <f>COUNTIFS('Veri'!$C$2:$C$5000,"12-A")</f>
        <v/>
      </c>
      <c r="C8" s="31">
        <f>IFERROR(AVERAGEIFS('Veri'!$H$2:$H$5000,'Veri'!$C$2:$C$5000,"12-A"),0)</f>
        <v/>
      </c>
      <c r="H8" s="32">
        <f>INDEX('Veri'!$B$2:$B$5000,MATCH(LARGE('Veri'!$H$2:$H$5000,7),'Veri'!$H$2:$H$5000,0))</f>
        <v/>
      </c>
      <c r="I8" s="31">
        <f>INDEX('Veri'!$H$2:$H$5000,MATCH(LARGE('Veri'!$H$2:$H$5000,7),'Veri'!$H$2:$H$5000,0))</f>
        <v/>
      </c>
    </row>
    <row r="9">
      <c r="A9" s="29" t="inlineStr">
        <is>
          <t>12-B</t>
        </is>
      </c>
      <c r="B9" s="30">
        <f>COUNTIFS('Veri'!$C$2:$C$5000,"12-B")</f>
        <v/>
      </c>
      <c r="C9" s="31">
        <f>IFERROR(AVERAGEIFS('Veri'!$H$2:$H$5000,'Veri'!$C$2:$C$5000,"12-B"),0)</f>
        <v/>
      </c>
      <c r="H9" s="32">
        <f>INDEX('Veri'!$B$2:$B$5000,MATCH(LARGE('Veri'!$H$2:$H$5000,8),'Veri'!$H$2:$H$5000,0))</f>
        <v/>
      </c>
      <c r="I9" s="31">
        <f>INDEX('Veri'!$H$2:$H$5000,MATCH(LARGE('Veri'!$H$2:$H$5000,8),'Veri'!$H$2:$H$5000,0))</f>
        <v/>
      </c>
    </row>
    <row r="10">
      <c r="H10" s="32">
        <f>INDEX('Veri'!$B$2:$B$5000,MATCH(LARGE('Veri'!$H$2:$H$5000,9),'Veri'!$H$2:$H$5000,0))</f>
        <v/>
      </c>
      <c r="I10" s="31">
        <f>INDEX('Veri'!$H$2:$H$5000,MATCH(LARGE('Veri'!$H$2:$H$5000,9),'Veri'!$H$2:$H$5000,0))</f>
        <v/>
      </c>
    </row>
    <row r="11">
      <c r="H11" s="32">
        <f>INDEX('Veri'!$B$2:$B$5000,MATCH(LARGE('Veri'!$H$2:$H$5000,10),'Veri'!$H$2:$H$5000,0))</f>
        <v/>
      </c>
      <c r="I11" s="31">
        <f>INDEX('Veri'!$H$2:$H$5000,MATCH(LARGE('Veri'!$H$2:$H$5000,10),'Veri'!$H$2:$H$5000,0))</f>
        <v/>
      </c>
    </row>
    <row r="16">
      <c r="A16" s="33" t="inlineStr">
        <is>
          <t>KPI HESAPLAMALARI</t>
        </is>
      </c>
      <c r="B16" s="34" t="n"/>
    </row>
    <row r="17">
      <c r="A17" s="35" t="inlineStr">
        <is>
          <t>Toplam Öğrenci</t>
        </is>
      </c>
      <c r="B17" s="36">
        <f>COUNTA('Veri'!$A$2:$A$5000)</f>
        <v/>
      </c>
    </row>
    <row r="18">
      <c r="A18" s="35" t="inlineStr">
        <is>
          <t>Ort. Vize</t>
        </is>
      </c>
      <c r="B18" s="37">
        <f>AVERAGE('Veri'!$D$2:$D$5000)</f>
        <v/>
      </c>
    </row>
    <row r="19">
      <c r="A19" s="35" t="inlineStr">
        <is>
          <t>Ort. Final</t>
        </is>
      </c>
      <c r="B19" s="37">
        <f>AVERAGE('Veri'!$E$2:$E$5000)</f>
        <v/>
      </c>
    </row>
    <row r="20">
      <c r="A20" s="35" t="inlineStr">
        <is>
          <t>Ort. Yıl Sonu</t>
        </is>
      </c>
      <c r="B20" s="37">
        <f>AVERAGE('Veri'!$H$2:$H$5000)</f>
        <v/>
      </c>
    </row>
    <row r="21">
      <c r="A21" s="35" t="inlineStr">
        <is>
          <t>Geçen Öğrenci</t>
        </is>
      </c>
      <c r="B21" s="36">
        <f>COUNTIFS('Veri'!$H$2:$H$5000,"&gt;=60")</f>
        <v/>
      </c>
    </row>
    <row r="22">
      <c r="A22" s="35" t="inlineStr">
        <is>
          <t>Geçme %</t>
        </is>
      </c>
      <c r="B22" s="38">
        <f>IFERROR($B$21/$B$17,0)</f>
        <v/>
      </c>
    </row>
    <row r="23">
      <c r="A23" s="35" t="inlineStr">
        <is>
          <t>Ort. Devamsızlık</t>
        </is>
      </c>
      <c r="B23" s="37">
        <f>AVERAGE('Veri'!$F$2:$F$5000)</f>
        <v/>
      </c>
    </row>
    <row r="24">
      <c r="A24" s="35" t="inlineStr">
        <is>
          <t>En Başarılı Öğrenci</t>
        </is>
      </c>
      <c r="B24" s="39">
        <f>INDEX('Veri'!$B$2:$B$5000,MATCH(MAX('Veri'!$H$2:$H$5000),'Veri'!$H$2:$H$5000,0))</f>
        <v/>
      </c>
    </row>
    <row r="25">
      <c r="A25" s="35" t="inlineStr">
        <is>
          <t>En Düşük Öğrenci</t>
        </is>
      </c>
      <c r="B25" s="39">
        <f>INDEX('Veri'!$B$2:$B$5000,MATCH(MIN('Veri'!$H$2:$H$5000),'Veri'!$H$2:$H$5000,0))</f>
        <v/>
      </c>
    </row>
    <row r="26">
      <c r="A26" s="35" t="inlineStr">
        <is>
          <t>Top Sınıf</t>
        </is>
      </c>
      <c r="B26" s="39">
        <f>INDEX($A$2:$A$9,MATCH(MAX($C$2:$C$9),$C$2:$C$9,0))</f>
        <v/>
      </c>
    </row>
    <row r="27">
      <c r="A27" s="35" t="inlineStr">
        <is>
          <t>Top Sınıf Ort.</t>
        </is>
      </c>
      <c r="B27" s="37">
        <f>MAX($C$2:$C$9)</f>
        <v/>
      </c>
    </row>
  </sheetData>
  <conditionalFormatting sqref="C2:C9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F2:F6">
    <cfRule type="dataBar" priority="2">
      <dataBar>
        <cfvo type="min"/>
        <cfvo type="max"/>
        <color rgb="004F46E5"/>
      </dataBar>
    </cfRule>
  </conditionalFormatting>
  <conditionalFormatting sqref="I2:I11">
    <cfRule type="dataBar" priority="3">
      <dataBar>
        <cfvo type="min"/>
        <cfvo type="max"/>
        <color rgb="00059669"/>
      </dataBar>
    </cfRule>
  </conditionalFormatting>
  <conditionalFormatting sqref="L2:L6">
    <cfRule type="dataBar" priority="4">
      <dataBar>
        <cfvo type="min"/>
        <cfvo type="max"/>
        <color rgb="00DB277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2026-06-02T15:44:54Z</dcterms:created>
  <dcterms:modified xmlns:dcterms="http://purl.org/dc/terms/" xmlns:xsi="http://www.w3.org/2001/XMLSchema-instance" xsi:type="dcterms:W3CDTF">2026-06-02T15:44:54Z</dcterms:modified>
</cp:coreProperties>
</file>