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'Veri'!$A$1:$H$51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#,##0&quot; ₺&quot;;(#,##0)&quot; ₺&quot;"/>
    <numFmt numFmtId="165" formatCode="0.0%"/>
    <numFmt numFmtId="166" formatCode="yyyy-mm-dd"/>
    <numFmt numFmtId="167" formatCode="dd.mm.yyyy"/>
    <numFmt numFmtId="168" formatCode="#,##0;(#,##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4F46E5"/>
      </patternFill>
    </fill>
    <fill>
      <patternFill patternType="solid">
        <fgColor rgb="00059669"/>
      </patternFill>
    </fill>
    <fill>
      <patternFill patternType="solid">
        <fgColor rgb="00D97706"/>
      </patternFill>
    </fill>
    <fill>
      <patternFill patternType="solid">
        <fgColor rgb="00DB2777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8" fontId="9" fillId="3" borderId="6" applyAlignment="1" pivotButton="0" quotePrefix="0" xfId="0">
      <alignment horizontal="left" vertical="center" indent="1"/>
    </xf>
    <xf numFmtId="164" fontId="9" fillId="3" borderId="6" applyAlignment="1" pivotButton="0" quotePrefix="0" xfId="0">
      <alignment horizontal="left" vertical="center" indent="1"/>
    </xf>
    <xf numFmtId="165" fontId="9" fillId="3" borderId="6" applyAlignment="1" pivotButton="0" quotePrefix="0" xfId="0">
      <alignment horizontal="left" vertical="center" indent="1"/>
    </xf>
    <xf numFmtId="49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167" fontId="2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8" fontId="2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5" fillId="0" borderId="0" pivotButton="0" quotePrefix="0" xfId="0"/>
    <xf numFmtId="168" fontId="4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Etap Bazında Pipeline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'Hesaplar'!B1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'Hesaplar'!$A$2:$A$6</f>
            </strRef>
          </cat>
          <val>
            <numRef>
              <f>'Hesaplar'!$B$2:$B$6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Durum Dağılımı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'Hesaplar'!J1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'Hesaplar'!$I$2:$I$5</f>
            </strRef>
          </cat>
          <val>
            <numRef>
              <f>'Hesaplar'!$J$2:$J$5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Sorumlu Bazında Müşteri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'Hesaplar'!F1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'Hesaplar'!$E$2:$E$6</f>
            </strRef>
          </cat>
          <val>
            <numRef>
              <f>'Hesaplar'!$F$2:$F$6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Sorumlu Bazında Kazanan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'Hesaplar'!G1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'Hesaplar'!$E$2:$E$6</f>
            </strRef>
          </cat>
          <val>
            <numRef>
              <f>'Hesaplar'!$G$2:$G$6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D1" authorId="0" shapeId="0">
      <text>
        <t>GİRİŞ: Müşteri, Etap, Değer, Durum sütunlarını düzenleyin.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Müşteri̇ CRM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Pipeline, etap, sorumlu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AKTİF MÜŞTERİ</t>
        </is>
      </c>
      <c r="C10" s="13" t="n"/>
      <c r="D10" s="14" t="n"/>
      <c r="E10" s="12" t="inlineStr">
        <is>
          <t>PIPELINE DEĞERİ</t>
        </is>
      </c>
      <c r="F10" s="13" t="n"/>
      <c r="G10" s="14" t="n"/>
      <c r="H10" s="12" t="inlineStr">
        <is>
          <t>KAZANILAN</t>
        </is>
      </c>
      <c r="I10" s="13" t="n"/>
      <c r="J10" s="14" t="n"/>
      <c r="K10" s="12" t="inlineStr">
        <is>
          <t>KAZANMA ORANI</t>
        </is>
      </c>
      <c r="L10" s="13" t="n"/>
      <c r="M10" s="14" t="n"/>
      <c r="N10" s="12" t="inlineStr">
        <is>
          <t>TOP SORUMLU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Hesaplar!$B$18</f>
        <v/>
      </c>
      <c r="C11" s="13" t="n"/>
      <c r="D11" s="14" t="n"/>
      <c r="E11" s="16">
        <f>Hesaplar!$B$22</f>
        <v/>
      </c>
      <c r="F11" s="13" t="n"/>
      <c r="G11" s="14" t="n"/>
      <c r="H11" s="15">
        <f>Hesaplar!$B$19</f>
        <v/>
      </c>
      <c r="I11" s="13" t="n"/>
      <c r="J11" s="14" t="n"/>
      <c r="K11" s="17">
        <f>Hesaplar!$B$25</f>
        <v/>
      </c>
      <c r="L11" s="13" t="n"/>
      <c r="M11" s="14" t="n"/>
      <c r="N11" s="18">
        <f>Hesaplar!$B$26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9" t="inlineStr">
        <is>
          <t>Aktif durum</t>
        </is>
      </c>
      <c r="C12" s="4" t="n"/>
      <c r="D12" s="20" t="n"/>
      <c r="E12" s="19" t="inlineStr">
        <is>
          <t>Olasılık × Değer</t>
        </is>
      </c>
      <c r="F12" s="4" t="n"/>
      <c r="G12" s="20" t="n"/>
      <c r="H12" s="19" t="inlineStr">
        <is>
          <t>Yıl boyunca</t>
        </is>
      </c>
      <c r="I12" s="4" t="n"/>
      <c r="J12" s="20" t="n"/>
      <c r="K12" s="19" t="inlineStr">
        <is>
          <t>Kazanılan/Toplam</t>
        </is>
      </c>
      <c r="L12" s="4" t="n"/>
      <c r="M12" s="20" t="n"/>
      <c r="N12" s="19" t="inlineStr">
        <is>
          <t>En çok müşteri</t>
        </is>
      </c>
      <c r="O12" s="4" t="n"/>
      <c r="P12" s="20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1" t="inlineStr">
        <is>
          <t>ÖZET</t>
        </is>
      </c>
      <c r="C14" s="22" t="n"/>
      <c r="D14" s="22" t="n"/>
      <c r="E14" s="22" t="n"/>
      <c r="F14" s="22" t="n"/>
      <c r="G14" s="22" t="n"/>
      <c r="H14" s="22" t="n"/>
      <c r="I14" s="22" t="n"/>
      <c r="J14" s="22" t="n"/>
      <c r="K14" s="22" t="n"/>
      <c r="L14" s="22" t="n"/>
      <c r="M14" s="22" t="n"/>
      <c r="N14" s="22" t="n"/>
      <c r="O14" s="22" t="n"/>
      <c r="P14" s="22" t="n"/>
      <c r="Q14" s="22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1" t="inlineStr">
        <is>
          <t>ETAP &amp; SORUMLU</t>
        </is>
      </c>
      <c r="C30" s="22" t="n"/>
      <c r="D30" s="22" t="n"/>
      <c r="E30" s="22" t="n"/>
      <c r="F30" s="22" t="n"/>
      <c r="G30" s="22" t="n"/>
      <c r="H30" s="22" t="n"/>
      <c r="I30" s="22" t="n"/>
      <c r="J30" s="22" t="n"/>
      <c r="K30" s="22" t="n"/>
      <c r="L30" s="22" t="n"/>
      <c r="M30" s="22" t="n"/>
      <c r="N30" s="22" t="n"/>
      <c r="O30" s="22" t="n"/>
      <c r="P30" s="22" t="n"/>
      <c r="Q30" s="22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3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4" customWidth="1" min="3" max="3"/>
    <col width="15" customWidth="1" min="4" max="4"/>
    <col width="14" customWidth="1" min="5" max="5"/>
    <col width="11" customWidth="1" min="6" max="6"/>
    <col width="13" customWidth="1" min="7" max="7"/>
    <col width="11" customWidth="1" min="8" max="8"/>
  </cols>
  <sheetData>
    <row r="1">
      <c r="A1" s="24" t="inlineStr">
        <is>
          <t>MÜŞTERI ID</t>
        </is>
      </c>
      <c r="B1" s="24" t="inlineStr">
        <is>
          <t>MÜŞTERI</t>
        </is>
      </c>
      <c r="C1" s="24" t="inlineStr">
        <is>
          <t>SORUMLU</t>
        </is>
      </c>
      <c r="D1" s="24" t="inlineStr">
        <is>
          <t>ETAP</t>
        </is>
      </c>
      <c r="E1" s="24" t="inlineStr">
        <is>
          <t>DEĞER</t>
        </is>
      </c>
      <c r="F1" s="24" t="inlineStr">
        <is>
          <t>OLASILIK %</t>
        </is>
      </c>
      <c r="G1" s="24" t="inlineStr">
        <is>
          <t>SON ETKILEŞIM</t>
        </is>
      </c>
      <c r="H1" s="24" t="inlineStr">
        <is>
          <t>DURUM</t>
        </is>
      </c>
    </row>
    <row r="2">
      <c r="A2" s="25" t="inlineStr">
        <is>
          <t>CRM-1000</t>
        </is>
      </c>
      <c r="B2" s="25" t="inlineStr">
        <is>
          <t>Yıldız Ltd. #1000</t>
        </is>
      </c>
      <c r="C2" s="25" t="inlineStr">
        <is>
          <t>Mehmet Demir</t>
        </is>
      </c>
      <c r="D2" s="25" t="inlineStr">
        <is>
          <t>Müzakere</t>
        </is>
      </c>
      <c r="E2" s="26" t="n">
        <v>167700</v>
      </c>
      <c r="F2" s="27" t="n">
        <v>0.25</v>
      </c>
      <c r="G2" s="28" t="n">
        <v>45780</v>
      </c>
      <c r="H2" s="25" t="inlineStr">
        <is>
          <t>Aktif</t>
        </is>
      </c>
    </row>
    <row r="3">
      <c r="A3" s="25" t="inlineStr">
        <is>
          <t>CRM-1001</t>
        </is>
      </c>
      <c r="B3" s="25" t="inlineStr">
        <is>
          <t>Mavi Tekstil #1001</t>
        </is>
      </c>
      <c r="C3" s="25" t="inlineStr">
        <is>
          <t>Ayşe Kaya</t>
        </is>
      </c>
      <c r="D3" s="25" t="inlineStr">
        <is>
          <t>Teklif</t>
        </is>
      </c>
      <c r="E3" s="26" t="n">
        <v>12600</v>
      </c>
      <c r="F3" s="27" t="n">
        <v>0.4</v>
      </c>
      <c r="G3" s="28" t="n">
        <v>45786</v>
      </c>
      <c r="H3" s="25" t="inlineStr">
        <is>
          <t>Aktif</t>
        </is>
      </c>
    </row>
    <row r="4">
      <c r="A4" s="25" t="inlineStr">
        <is>
          <t>CRM-1002</t>
        </is>
      </c>
      <c r="B4" s="25" t="inlineStr">
        <is>
          <t>Ege Gıda #1002</t>
        </is>
      </c>
      <c r="C4" s="25" t="inlineStr">
        <is>
          <t>Ali Yıldız</t>
        </is>
      </c>
      <c r="D4" s="25" t="inlineStr">
        <is>
          <t>Müzakere</t>
        </is>
      </c>
      <c r="E4" s="26" t="n">
        <v>138300</v>
      </c>
      <c r="F4" s="27" t="n">
        <v>0.1</v>
      </c>
      <c r="G4" s="28" t="n">
        <v>45775</v>
      </c>
      <c r="H4" s="25" t="inlineStr">
        <is>
          <t>Aktif</t>
        </is>
      </c>
    </row>
    <row r="5">
      <c r="A5" s="25" t="inlineStr">
        <is>
          <t>CRM-1003</t>
        </is>
      </c>
      <c r="B5" s="25" t="inlineStr">
        <is>
          <t>Yıldız Ltd. #1003</t>
        </is>
      </c>
      <c r="C5" s="25" t="inlineStr">
        <is>
          <t>Burak Aydın</t>
        </is>
      </c>
      <c r="D5" s="25" t="inlineStr">
        <is>
          <t>Demo</t>
        </is>
      </c>
      <c r="E5" s="26" t="n">
        <v>42800</v>
      </c>
      <c r="F5" s="27" t="n">
        <v>0.6</v>
      </c>
      <c r="G5" s="28" t="n">
        <v>45784</v>
      </c>
      <c r="H5" s="25" t="inlineStr">
        <is>
          <t>Kazanıldı</t>
        </is>
      </c>
    </row>
    <row r="6">
      <c r="A6" s="25" t="inlineStr">
        <is>
          <t>CRM-1004</t>
        </is>
      </c>
      <c r="B6" s="25" t="inlineStr">
        <is>
          <t>Park Otelcilik #1004</t>
        </is>
      </c>
      <c r="C6" s="25" t="inlineStr">
        <is>
          <t>Ayşe Kaya</t>
        </is>
      </c>
      <c r="D6" s="25" t="inlineStr">
        <is>
          <t>Müzakere</t>
        </is>
      </c>
      <c r="E6" s="26" t="n">
        <v>147400</v>
      </c>
      <c r="F6" s="27" t="n">
        <v>0.1</v>
      </c>
      <c r="G6" s="28" t="n">
        <v>45816</v>
      </c>
      <c r="H6" s="25" t="inlineStr">
        <is>
          <t>Kazanıldı</t>
        </is>
      </c>
    </row>
    <row r="7">
      <c r="A7" s="25" t="inlineStr">
        <is>
          <t>CRM-1005</t>
        </is>
      </c>
      <c r="B7" s="25" t="inlineStr">
        <is>
          <t>Aksu Holding #1005</t>
        </is>
      </c>
      <c r="C7" s="25" t="inlineStr">
        <is>
          <t>Mehmet Demir</t>
        </is>
      </c>
      <c r="D7" s="25" t="inlineStr">
        <is>
          <t>Teklif</t>
        </is>
      </c>
      <c r="E7" s="26" t="n">
        <v>27000</v>
      </c>
      <c r="F7" s="27" t="n">
        <v>0.4</v>
      </c>
      <c r="G7" s="28" t="n">
        <v>45829</v>
      </c>
      <c r="H7" s="25" t="inlineStr">
        <is>
          <t>Kaybedildi</t>
        </is>
      </c>
    </row>
    <row r="8">
      <c r="A8" s="25" t="inlineStr">
        <is>
          <t>CRM-1006</t>
        </is>
      </c>
      <c r="B8" s="25" t="inlineStr">
        <is>
          <t>Park Otelcilik #1006</t>
        </is>
      </c>
      <c r="C8" s="25" t="inlineStr">
        <is>
          <t>Mehmet Demir</t>
        </is>
      </c>
      <c r="D8" s="25" t="inlineStr">
        <is>
          <t>Demo</t>
        </is>
      </c>
      <c r="E8" s="26" t="n">
        <v>86600</v>
      </c>
      <c r="F8" s="27" t="n">
        <v>0.25</v>
      </c>
      <c r="G8" s="28" t="n">
        <v>45775</v>
      </c>
      <c r="H8" s="25" t="inlineStr">
        <is>
          <t>Aktif</t>
        </is>
      </c>
    </row>
    <row r="9">
      <c r="A9" s="25" t="inlineStr">
        <is>
          <t>CRM-1007</t>
        </is>
      </c>
      <c r="B9" s="25" t="inlineStr">
        <is>
          <t>Aksu Holding #1007</t>
        </is>
      </c>
      <c r="C9" s="25" t="inlineStr">
        <is>
          <t>Zeynep Şahin</t>
        </is>
      </c>
      <c r="D9" s="25" t="inlineStr">
        <is>
          <t>Kapanış</t>
        </is>
      </c>
      <c r="E9" s="26" t="n">
        <v>116600</v>
      </c>
      <c r="F9" s="27" t="n">
        <v>0.1</v>
      </c>
      <c r="G9" s="28" t="n">
        <v>45836</v>
      </c>
      <c r="H9" s="25" t="inlineStr">
        <is>
          <t>Aktif</t>
        </is>
      </c>
    </row>
    <row r="10">
      <c r="A10" s="25" t="inlineStr">
        <is>
          <t>CRM-1008</t>
        </is>
      </c>
      <c r="B10" s="25" t="inlineStr">
        <is>
          <t>Yıldız Ltd. #1008</t>
        </is>
      </c>
      <c r="C10" s="25" t="inlineStr">
        <is>
          <t>Zeynep Şahin</t>
        </is>
      </c>
      <c r="D10" s="25" t="inlineStr">
        <is>
          <t>Demo</t>
        </is>
      </c>
      <c r="E10" s="26" t="n">
        <v>184600</v>
      </c>
      <c r="F10" s="27" t="n">
        <v>0.8</v>
      </c>
      <c r="G10" s="28" t="n">
        <v>45831</v>
      </c>
      <c r="H10" s="25" t="inlineStr">
        <is>
          <t>Kazanıldı</t>
        </is>
      </c>
    </row>
    <row r="11">
      <c r="A11" s="25" t="inlineStr">
        <is>
          <t>CRM-1009</t>
        </is>
      </c>
      <c r="B11" s="25" t="inlineStr">
        <is>
          <t>Park Otelcilik #1009</t>
        </is>
      </c>
      <c r="C11" s="25" t="inlineStr">
        <is>
          <t>Ali Yıldız</t>
        </is>
      </c>
      <c r="D11" s="25" t="inlineStr">
        <is>
          <t>İlk Temas</t>
        </is>
      </c>
      <c r="E11" s="26" t="n">
        <v>234600</v>
      </c>
      <c r="F11" s="27" t="n">
        <v>0.8</v>
      </c>
      <c r="G11" s="28" t="n">
        <v>45835</v>
      </c>
      <c r="H11" s="25" t="inlineStr">
        <is>
          <t>Aktif</t>
        </is>
      </c>
    </row>
    <row r="12">
      <c r="A12" s="25" t="inlineStr">
        <is>
          <t>CRM-1010</t>
        </is>
      </c>
      <c r="B12" s="25" t="inlineStr">
        <is>
          <t>Park Otelcilik #1010</t>
        </is>
      </c>
      <c r="C12" s="25" t="inlineStr">
        <is>
          <t>Ayşe Kaya</t>
        </is>
      </c>
      <c r="D12" s="25" t="inlineStr">
        <is>
          <t>Müzakere</t>
        </is>
      </c>
      <c r="E12" s="26" t="n">
        <v>195500</v>
      </c>
      <c r="F12" s="27" t="n">
        <v>0.25</v>
      </c>
      <c r="G12" s="28" t="n">
        <v>45838</v>
      </c>
      <c r="H12" s="25" t="inlineStr">
        <is>
          <t>Aktif</t>
        </is>
      </c>
    </row>
    <row r="13">
      <c r="A13" s="25" t="inlineStr">
        <is>
          <t>CRM-1011</t>
        </is>
      </c>
      <c r="B13" s="25" t="inlineStr">
        <is>
          <t>Park Otelcilik #1011</t>
        </is>
      </c>
      <c r="C13" s="25" t="inlineStr">
        <is>
          <t>Zeynep Şahin</t>
        </is>
      </c>
      <c r="D13" s="25" t="inlineStr">
        <is>
          <t>Müzakere</t>
        </is>
      </c>
      <c r="E13" s="26" t="n">
        <v>143600</v>
      </c>
      <c r="F13" s="27" t="n">
        <v>0.6</v>
      </c>
      <c r="G13" s="28" t="n">
        <v>45807</v>
      </c>
      <c r="H13" s="25" t="inlineStr">
        <is>
          <t>Aktif</t>
        </is>
      </c>
    </row>
    <row r="14">
      <c r="A14" s="25" t="inlineStr">
        <is>
          <t>CRM-1012</t>
        </is>
      </c>
      <c r="B14" s="25" t="inlineStr">
        <is>
          <t>Aksu Holding #1012</t>
        </is>
      </c>
      <c r="C14" s="25" t="inlineStr">
        <is>
          <t>Burak Aydın</t>
        </is>
      </c>
      <c r="D14" s="25" t="inlineStr">
        <is>
          <t>Kapanış</t>
        </is>
      </c>
      <c r="E14" s="26" t="n">
        <v>52300</v>
      </c>
      <c r="F14" s="27" t="n">
        <v>0.6</v>
      </c>
      <c r="G14" s="28" t="n">
        <v>45771</v>
      </c>
      <c r="H14" s="25" t="inlineStr">
        <is>
          <t>Aktif</t>
        </is>
      </c>
    </row>
    <row r="15">
      <c r="A15" s="25" t="inlineStr">
        <is>
          <t>CRM-1013</t>
        </is>
      </c>
      <c r="B15" s="25" t="inlineStr">
        <is>
          <t>Park Otelcilik #1013</t>
        </is>
      </c>
      <c r="C15" s="25" t="inlineStr">
        <is>
          <t>Burak Aydın</t>
        </is>
      </c>
      <c r="D15" s="25" t="inlineStr">
        <is>
          <t>İlk Temas</t>
        </is>
      </c>
      <c r="E15" s="26" t="n">
        <v>59900</v>
      </c>
      <c r="F15" s="27" t="n">
        <v>0.95</v>
      </c>
      <c r="G15" s="28" t="n">
        <v>45772</v>
      </c>
      <c r="H15" s="25" t="inlineStr">
        <is>
          <t>Aktif</t>
        </is>
      </c>
    </row>
    <row r="16">
      <c r="A16" s="25" t="inlineStr">
        <is>
          <t>CRM-1014</t>
        </is>
      </c>
      <c r="B16" s="25" t="inlineStr">
        <is>
          <t>Park Otelcilik #1014</t>
        </is>
      </c>
      <c r="C16" s="25" t="inlineStr">
        <is>
          <t>Mehmet Demir</t>
        </is>
      </c>
      <c r="D16" s="25" t="inlineStr">
        <is>
          <t>İlk Temas</t>
        </is>
      </c>
      <c r="E16" s="26" t="n">
        <v>228200</v>
      </c>
      <c r="F16" s="27" t="n">
        <v>0.1</v>
      </c>
      <c r="G16" s="28" t="n">
        <v>45809</v>
      </c>
      <c r="H16" s="25" t="inlineStr">
        <is>
          <t>Aktif</t>
        </is>
      </c>
    </row>
    <row r="17">
      <c r="A17" s="25" t="inlineStr">
        <is>
          <t>CRM-1015</t>
        </is>
      </c>
      <c r="B17" s="25" t="inlineStr">
        <is>
          <t>Aksu Holding #1015</t>
        </is>
      </c>
      <c r="C17" s="25" t="inlineStr">
        <is>
          <t>Burak Aydın</t>
        </is>
      </c>
      <c r="D17" s="25" t="inlineStr">
        <is>
          <t>Demo</t>
        </is>
      </c>
      <c r="E17" s="26" t="n">
        <v>165300</v>
      </c>
      <c r="F17" s="27" t="n">
        <v>0.1</v>
      </c>
      <c r="G17" s="28" t="n">
        <v>45779</v>
      </c>
      <c r="H17" s="25" t="inlineStr">
        <is>
          <t>Kazanıldı</t>
        </is>
      </c>
    </row>
    <row r="18">
      <c r="A18" s="25" t="inlineStr">
        <is>
          <t>CRM-1016</t>
        </is>
      </c>
      <c r="B18" s="25" t="inlineStr">
        <is>
          <t>Nova Yazılım #1016</t>
        </is>
      </c>
      <c r="C18" s="25" t="inlineStr">
        <is>
          <t>Burak Aydın</t>
        </is>
      </c>
      <c r="D18" s="25" t="inlineStr">
        <is>
          <t>İlk Temas</t>
        </is>
      </c>
      <c r="E18" s="26" t="n">
        <v>24800</v>
      </c>
      <c r="F18" s="27" t="n">
        <v>0.8</v>
      </c>
      <c r="G18" s="28" t="n">
        <v>45783</v>
      </c>
      <c r="H18" s="25" t="inlineStr">
        <is>
          <t>Aktif</t>
        </is>
      </c>
    </row>
    <row r="19">
      <c r="A19" s="25" t="inlineStr">
        <is>
          <t>CRM-1017</t>
        </is>
      </c>
      <c r="B19" s="25" t="inlineStr">
        <is>
          <t>Anadolu İlaç #1017</t>
        </is>
      </c>
      <c r="C19" s="25" t="inlineStr">
        <is>
          <t>Ali Yıldız</t>
        </is>
      </c>
      <c r="D19" s="25" t="inlineStr">
        <is>
          <t>Teklif</t>
        </is>
      </c>
      <c r="E19" s="26" t="n">
        <v>157400</v>
      </c>
      <c r="F19" s="27" t="n">
        <v>0.95</v>
      </c>
      <c r="G19" s="28" t="n">
        <v>45798</v>
      </c>
      <c r="H19" s="25" t="inlineStr">
        <is>
          <t>Kazanıldı</t>
        </is>
      </c>
    </row>
    <row r="20">
      <c r="A20" s="25" t="inlineStr">
        <is>
          <t>CRM-1018</t>
        </is>
      </c>
      <c r="B20" s="25" t="inlineStr">
        <is>
          <t>Anadolu İlaç #1018</t>
        </is>
      </c>
      <c r="C20" s="25" t="inlineStr">
        <is>
          <t>Zeynep Şahin</t>
        </is>
      </c>
      <c r="D20" s="25" t="inlineStr">
        <is>
          <t>Demo</t>
        </is>
      </c>
      <c r="E20" s="26" t="n">
        <v>145000</v>
      </c>
      <c r="F20" s="27" t="n">
        <v>0.6</v>
      </c>
      <c r="G20" s="28" t="n">
        <v>45808</v>
      </c>
      <c r="H20" s="25" t="inlineStr">
        <is>
          <t>Kaybedildi</t>
        </is>
      </c>
    </row>
    <row r="21">
      <c r="A21" s="25" t="inlineStr">
        <is>
          <t>CRM-1019</t>
        </is>
      </c>
      <c r="B21" s="25" t="inlineStr">
        <is>
          <t>Mavi Tekstil #1019</t>
        </is>
      </c>
      <c r="C21" s="25" t="inlineStr">
        <is>
          <t>Burak Aydın</t>
        </is>
      </c>
      <c r="D21" s="25" t="inlineStr">
        <is>
          <t>Demo</t>
        </is>
      </c>
      <c r="E21" s="26" t="n">
        <v>80500</v>
      </c>
      <c r="F21" s="27" t="n">
        <v>0.1</v>
      </c>
      <c r="G21" s="28" t="n">
        <v>45773</v>
      </c>
      <c r="H21" s="25" t="inlineStr">
        <is>
          <t>Aktif</t>
        </is>
      </c>
    </row>
    <row r="22">
      <c r="A22" s="25" t="inlineStr">
        <is>
          <t>CRM-1020</t>
        </is>
      </c>
      <c r="B22" s="25" t="inlineStr">
        <is>
          <t>Anadolu İlaç #1020</t>
        </is>
      </c>
      <c r="C22" s="25" t="inlineStr">
        <is>
          <t>Ali Yıldız</t>
        </is>
      </c>
      <c r="D22" s="25" t="inlineStr">
        <is>
          <t>İlk Temas</t>
        </is>
      </c>
      <c r="E22" s="26" t="n">
        <v>235300</v>
      </c>
      <c r="F22" s="27" t="n">
        <v>0.8</v>
      </c>
      <c r="G22" s="28" t="n">
        <v>45750</v>
      </c>
      <c r="H22" s="25" t="inlineStr">
        <is>
          <t>Pasif</t>
        </is>
      </c>
    </row>
    <row r="23">
      <c r="A23" s="25" t="inlineStr">
        <is>
          <t>CRM-1021</t>
        </is>
      </c>
      <c r="B23" s="25" t="inlineStr">
        <is>
          <t>Ege Gıda #1021</t>
        </is>
      </c>
      <c r="C23" s="25" t="inlineStr">
        <is>
          <t>Zeynep Şahin</t>
        </is>
      </c>
      <c r="D23" s="25" t="inlineStr">
        <is>
          <t>Kapanış</t>
        </is>
      </c>
      <c r="E23" s="26" t="n">
        <v>98200</v>
      </c>
      <c r="F23" s="27" t="n">
        <v>0.4</v>
      </c>
      <c r="G23" s="28" t="n">
        <v>45802</v>
      </c>
      <c r="H23" s="25" t="inlineStr">
        <is>
          <t>Kazanıldı</t>
        </is>
      </c>
    </row>
    <row r="24">
      <c r="A24" s="25" t="inlineStr">
        <is>
          <t>CRM-1022</t>
        </is>
      </c>
      <c r="B24" s="25" t="inlineStr">
        <is>
          <t>Nova Yazılım #1022</t>
        </is>
      </c>
      <c r="C24" s="25" t="inlineStr">
        <is>
          <t>Ali Yıldız</t>
        </is>
      </c>
      <c r="D24" s="25" t="inlineStr">
        <is>
          <t>Teklif</t>
        </is>
      </c>
      <c r="E24" s="26" t="n">
        <v>213300</v>
      </c>
      <c r="F24" s="27" t="n">
        <v>0.95</v>
      </c>
      <c r="G24" s="28" t="n">
        <v>45749</v>
      </c>
      <c r="H24" s="25" t="inlineStr">
        <is>
          <t>Aktif</t>
        </is>
      </c>
    </row>
    <row r="25">
      <c r="A25" s="25" t="inlineStr">
        <is>
          <t>CRM-1023</t>
        </is>
      </c>
      <c r="B25" s="25" t="inlineStr">
        <is>
          <t>Anadolu İlaç #1023</t>
        </is>
      </c>
      <c r="C25" s="25" t="inlineStr">
        <is>
          <t>Ali Yıldız</t>
        </is>
      </c>
      <c r="D25" s="25" t="inlineStr">
        <is>
          <t>Müzakere</t>
        </is>
      </c>
      <c r="E25" s="26" t="n">
        <v>15700</v>
      </c>
      <c r="F25" s="27" t="n">
        <v>0.1</v>
      </c>
      <c r="G25" s="28" t="n">
        <v>45830</v>
      </c>
      <c r="H25" s="25" t="inlineStr">
        <is>
          <t>Aktif</t>
        </is>
      </c>
    </row>
    <row r="26">
      <c r="A26" s="25" t="inlineStr">
        <is>
          <t>CRM-1024</t>
        </is>
      </c>
      <c r="B26" s="25" t="inlineStr">
        <is>
          <t>Park Otelcilik #1024</t>
        </is>
      </c>
      <c r="C26" s="25" t="inlineStr">
        <is>
          <t>Burak Aydın</t>
        </is>
      </c>
      <c r="D26" s="25" t="inlineStr">
        <is>
          <t>Müzakere</t>
        </is>
      </c>
      <c r="E26" s="26" t="n">
        <v>131800</v>
      </c>
      <c r="F26" s="27" t="n">
        <v>0.8</v>
      </c>
      <c r="G26" s="28" t="n">
        <v>45822</v>
      </c>
      <c r="H26" s="25" t="inlineStr">
        <is>
          <t>Kazanıldı</t>
        </is>
      </c>
    </row>
    <row r="27">
      <c r="A27" s="25" t="inlineStr">
        <is>
          <t>CRM-1025</t>
        </is>
      </c>
      <c r="B27" s="25" t="inlineStr">
        <is>
          <t>Nova Yazılım #1025</t>
        </is>
      </c>
      <c r="C27" s="25" t="inlineStr">
        <is>
          <t>Ali Yıldız</t>
        </is>
      </c>
      <c r="D27" s="25" t="inlineStr">
        <is>
          <t>Kapanış</t>
        </is>
      </c>
      <c r="E27" s="26" t="n">
        <v>128500</v>
      </c>
      <c r="F27" s="27" t="n">
        <v>0.8</v>
      </c>
      <c r="G27" s="28" t="n">
        <v>45809</v>
      </c>
      <c r="H27" s="25" t="inlineStr">
        <is>
          <t>Aktif</t>
        </is>
      </c>
    </row>
    <row r="28">
      <c r="A28" s="25" t="inlineStr">
        <is>
          <t>CRM-1026</t>
        </is>
      </c>
      <c r="B28" s="25" t="inlineStr">
        <is>
          <t>Nova Yazılım #1026</t>
        </is>
      </c>
      <c r="C28" s="25" t="inlineStr">
        <is>
          <t>Ayşe Kaya</t>
        </is>
      </c>
      <c r="D28" s="25" t="inlineStr">
        <is>
          <t>Teklif</t>
        </is>
      </c>
      <c r="E28" s="26" t="n">
        <v>30700</v>
      </c>
      <c r="F28" s="27" t="n">
        <v>0.6</v>
      </c>
      <c r="G28" s="28" t="n">
        <v>45834</v>
      </c>
      <c r="H28" s="25" t="inlineStr">
        <is>
          <t>Aktif</t>
        </is>
      </c>
    </row>
    <row r="29">
      <c r="A29" s="25" t="inlineStr">
        <is>
          <t>CRM-1027</t>
        </is>
      </c>
      <c r="B29" s="25" t="inlineStr">
        <is>
          <t>Ege Gıda #1027</t>
        </is>
      </c>
      <c r="C29" s="25" t="inlineStr">
        <is>
          <t>Ayşe Kaya</t>
        </is>
      </c>
      <c r="D29" s="25" t="inlineStr">
        <is>
          <t>İlk Temas</t>
        </is>
      </c>
      <c r="E29" s="26" t="n">
        <v>135500</v>
      </c>
      <c r="F29" s="27" t="n">
        <v>0.4</v>
      </c>
      <c r="G29" s="28" t="n">
        <v>45778</v>
      </c>
      <c r="H29" s="25" t="inlineStr">
        <is>
          <t>Kaybedildi</t>
        </is>
      </c>
    </row>
    <row r="30">
      <c r="A30" s="25" t="inlineStr">
        <is>
          <t>CRM-1028</t>
        </is>
      </c>
      <c r="B30" s="25" t="inlineStr">
        <is>
          <t>Anadolu İlaç #1028</t>
        </is>
      </c>
      <c r="C30" s="25" t="inlineStr">
        <is>
          <t>Ali Yıldız</t>
        </is>
      </c>
      <c r="D30" s="25" t="inlineStr">
        <is>
          <t>Teklif</t>
        </is>
      </c>
      <c r="E30" s="26" t="n">
        <v>37300</v>
      </c>
      <c r="F30" s="27" t="n">
        <v>0.6</v>
      </c>
      <c r="G30" s="28" t="n">
        <v>45774</v>
      </c>
      <c r="H30" s="25" t="inlineStr">
        <is>
          <t>Pasif</t>
        </is>
      </c>
    </row>
    <row r="31">
      <c r="A31" s="25" t="inlineStr">
        <is>
          <t>CRM-1029</t>
        </is>
      </c>
      <c r="B31" s="25" t="inlineStr">
        <is>
          <t>Yıldız Ltd. #1029</t>
        </is>
      </c>
      <c r="C31" s="25" t="inlineStr">
        <is>
          <t>Ayşe Kaya</t>
        </is>
      </c>
      <c r="D31" s="25" t="inlineStr">
        <is>
          <t>Demo</t>
        </is>
      </c>
      <c r="E31" s="26" t="n">
        <v>245100</v>
      </c>
      <c r="F31" s="27" t="n">
        <v>0.8</v>
      </c>
      <c r="G31" s="28" t="n">
        <v>45787</v>
      </c>
      <c r="H31" s="25" t="inlineStr">
        <is>
          <t>Aktif</t>
        </is>
      </c>
    </row>
    <row r="32">
      <c r="A32" s="25" t="inlineStr">
        <is>
          <t>CRM-1030</t>
        </is>
      </c>
      <c r="B32" s="25" t="inlineStr">
        <is>
          <t>Anadolu İlaç #1030</t>
        </is>
      </c>
      <c r="C32" s="25" t="inlineStr">
        <is>
          <t>Zeynep Şahin</t>
        </is>
      </c>
      <c r="D32" s="25" t="inlineStr">
        <is>
          <t>Demo</t>
        </is>
      </c>
      <c r="E32" s="26" t="n">
        <v>72900</v>
      </c>
      <c r="F32" s="27" t="n">
        <v>0.4</v>
      </c>
      <c r="G32" s="28" t="n">
        <v>45801</v>
      </c>
      <c r="H32" s="25" t="inlineStr">
        <is>
          <t>Pasif</t>
        </is>
      </c>
    </row>
    <row r="33">
      <c r="A33" s="25" t="inlineStr">
        <is>
          <t>CRM-1031</t>
        </is>
      </c>
      <c r="B33" s="25" t="inlineStr">
        <is>
          <t>Aksu Holding #1031</t>
        </is>
      </c>
      <c r="C33" s="25" t="inlineStr">
        <is>
          <t>Burak Aydın</t>
        </is>
      </c>
      <c r="D33" s="25" t="inlineStr">
        <is>
          <t>Teklif</t>
        </is>
      </c>
      <c r="E33" s="26" t="n">
        <v>11200</v>
      </c>
      <c r="F33" s="27" t="n">
        <v>0.6</v>
      </c>
      <c r="G33" s="28" t="n">
        <v>45767</v>
      </c>
      <c r="H33" s="25" t="inlineStr">
        <is>
          <t>Aktif</t>
        </is>
      </c>
    </row>
    <row r="34">
      <c r="A34" s="25" t="inlineStr">
        <is>
          <t>CRM-1032</t>
        </is>
      </c>
      <c r="B34" s="25" t="inlineStr">
        <is>
          <t>Mert Lojistik #1032</t>
        </is>
      </c>
      <c r="C34" s="25" t="inlineStr">
        <is>
          <t>Burak Aydın</t>
        </is>
      </c>
      <c r="D34" s="25" t="inlineStr">
        <is>
          <t>Kapanış</t>
        </is>
      </c>
      <c r="E34" s="26" t="n">
        <v>209500</v>
      </c>
      <c r="F34" s="27" t="n">
        <v>0.95</v>
      </c>
      <c r="G34" s="28" t="n">
        <v>45821</v>
      </c>
      <c r="H34" s="25" t="inlineStr">
        <is>
          <t>Aktif</t>
        </is>
      </c>
    </row>
    <row r="35">
      <c r="A35" s="25" t="inlineStr">
        <is>
          <t>CRM-1033</t>
        </is>
      </c>
      <c r="B35" s="25" t="inlineStr">
        <is>
          <t>Park Otelcilik #1033</t>
        </is>
      </c>
      <c r="C35" s="25" t="inlineStr">
        <is>
          <t>Ayşe Kaya</t>
        </is>
      </c>
      <c r="D35" s="25" t="inlineStr">
        <is>
          <t>Kapanış</t>
        </is>
      </c>
      <c r="E35" s="26" t="n">
        <v>89300</v>
      </c>
      <c r="F35" s="27" t="n">
        <v>0.95</v>
      </c>
      <c r="G35" s="28" t="n">
        <v>45770</v>
      </c>
      <c r="H35" s="25" t="inlineStr">
        <is>
          <t>Aktif</t>
        </is>
      </c>
    </row>
    <row r="36">
      <c r="A36" s="25" t="inlineStr">
        <is>
          <t>CRM-1034</t>
        </is>
      </c>
      <c r="B36" s="25" t="inlineStr">
        <is>
          <t>Park Otelcilik #1034</t>
        </is>
      </c>
      <c r="C36" s="25" t="inlineStr">
        <is>
          <t>Burak Aydın</t>
        </is>
      </c>
      <c r="D36" s="25" t="inlineStr">
        <is>
          <t>Demo</t>
        </is>
      </c>
      <c r="E36" s="26" t="n">
        <v>221100</v>
      </c>
      <c r="F36" s="27" t="n">
        <v>0.6</v>
      </c>
      <c r="G36" s="28" t="n">
        <v>45754</v>
      </c>
      <c r="H36" s="25" t="inlineStr">
        <is>
          <t>Aktif</t>
        </is>
      </c>
    </row>
    <row r="37">
      <c r="A37" s="25" t="inlineStr">
        <is>
          <t>CRM-1035</t>
        </is>
      </c>
      <c r="B37" s="25" t="inlineStr">
        <is>
          <t>Nova Yazılım #1035</t>
        </is>
      </c>
      <c r="C37" s="25" t="inlineStr">
        <is>
          <t>Ali Yıldız</t>
        </is>
      </c>
      <c r="D37" s="25" t="inlineStr">
        <is>
          <t>Demo</t>
        </is>
      </c>
      <c r="E37" s="26" t="n">
        <v>41100</v>
      </c>
      <c r="F37" s="27" t="n">
        <v>0.6</v>
      </c>
      <c r="G37" s="28" t="n">
        <v>45806</v>
      </c>
      <c r="H37" s="25" t="inlineStr">
        <is>
          <t>Pasif</t>
        </is>
      </c>
    </row>
    <row r="38">
      <c r="A38" s="25" t="inlineStr">
        <is>
          <t>CRM-1036</t>
        </is>
      </c>
      <c r="B38" s="25" t="inlineStr">
        <is>
          <t>Anadolu İlaç #1036</t>
        </is>
      </c>
      <c r="C38" s="25" t="inlineStr">
        <is>
          <t>Ali Yıldız</t>
        </is>
      </c>
      <c r="D38" s="25" t="inlineStr">
        <is>
          <t>Demo</t>
        </is>
      </c>
      <c r="E38" s="26" t="n">
        <v>79400</v>
      </c>
      <c r="F38" s="27" t="n">
        <v>0.1</v>
      </c>
      <c r="G38" s="28" t="n">
        <v>45827</v>
      </c>
      <c r="H38" s="25" t="inlineStr">
        <is>
          <t>Kaybedildi</t>
        </is>
      </c>
    </row>
    <row r="39">
      <c r="A39" s="25" t="inlineStr">
        <is>
          <t>CRM-1037</t>
        </is>
      </c>
      <c r="B39" s="25" t="inlineStr">
        <is>
          <t>Anadolu İlaç #1037</t>
        </is>
      </c>
      <c r="C39" s="25" t="inlineStr">
        <is>
          <t>Burak Aydın</t>
        </is>
      </c>
      <c r="D39" s="25" t="inlineStr">
        <is>
          <t>Müzakere</t>
        </is>
      </c>
      <c r="E39" s="26" t="n">
        <v>40800</v>
      </c>
      <c r="F39" s="27" t="n">
        <v>0.95</v>
      </c>
      <c r="G39" s="28" t="n">
        <v>45776</v>
      </c>
      <c r="H39" s="25" t="inlineStr">
        <is>
          <t>Aktif</t>
        </is>
      </c>
    </row>
    <row r="40">
      <c r="A40" s="25" t="inlineStr">
        <is>
          <t>CRM-1038</t>
        </is>
      </c>
      <c r="B40" s="25" t="inlineStr">
        <is>
          <t>Anadolu İlaç #1038</t>
        </is>
      </c>
      <c r="C40" s="25" t="inlineStr">
        <is>
          <t>Ayşe Kaya</t>
        </is>
      </c>
      <c r="D40" s="25" t="inlineStr">
        <is>
          <t>Teklif</t>
        </is>
      </c>
      <c r="E40" s="26" t="n">
        <v>164200</v>
      </c>
      <c r="F40" s="27" t="n">
        <v>0.8</v>
      </c>
      <c r="G40" s="28" t="n">
        <v>45819</v>
      </c>
      <c r="H40" s="25" t="inlineStr">
        <is>
          <t>Aktif</t>
        </is>
      </c>
    </row>
    <row r="41">
      <c r="A41" s="25" t="inlineStr">
        <is>
          <t>CRM-1039</t>
        </is>
      </c>
      <c r="B41" s="25" t="inlineStr">
        <is>
          <t>Yıldız Ltd. #1039</t>
        </is>
      </c>
      <c r="C41" s="25" t="inlineStr">
        <is>
          <t>Mehmet Demir</t>
        </is>
      </c>
      <c r="D41" s="25" t="inlineStr">
        <is>
          <t>Müzakere</t>
        </is>
      </c>
      <c r="E41" s="26" t="n">
        <v>58800</v>
      </c>
      <c r="F41" s="27" t="n">
        <v>0.95</v>
      </c>
      <c r="G41" s="28" t="n">
        <v>45799</v>
      </c>
      <c r="H41" s="25" t="inlineStr">
        <is>
          <t>Aktif</t>
        </is>
      </c>
    </row>
    <row r="42">
      <c r="A42" s="25" t="inlineStr">
        <is>
          <t>CRM-1040</t>
        </is>
      </c>
      <c r="B42" s="25" t="inlineStr">
        <is>
          <t>Yıldız Ltd. #1040</t>
        </is>
      </c>
      <c r="C42" s="25" t="inlineStr">
        <is>
          <t>Ayşe Kaya</t>
        </is>
      </c>
      <c r="D42" s="25" t="inlineStr">
        <is>
          <t>Demo</t>
        </is>
      </c>
      <c r="E42" s="26" t="n">
        <v>188600</v>
      </c>
      <c r="F42" s="27" t="n">
        <v>0.1</v>
      </c>
      <c r="G42" s="28" t="n">
        <v>45762</v>
      </c>
      <c r="H42" s="25" t="inlineStr">
        <is>
          <t>Kazanıldı</t>
        </is>
      </c>
    </row>
    <row r="43">
      <c r="A43" s="25" t="inlineStr">
        <is>
          <t>CRM-1041</t>
        </is>
      </c>
      <c r="B43" s="25" t="inlineStr">
        <is>
          <t>Anadolu İlaç #1041</t>
        </is>
      </c>
      <c r="C43" s="25" t="inlineStr">
        <is>
          <t>Mehmet Demir</t>
        </is>
      </c>
      <c r="D43" s="25" t="inlineStr">
        <is>
          <t>Teklif</t>
        </is>
      </c>
      <c r="E43" s="26" t="n">
        <v>239200</v>
      </c>
      <c r="F43" s="27" t="n">
        <v>0.1</v>
      </c>
      <c r="G43" s="28" t="n">
        <v>45798</v>
      </c>
      <c r="H43" s="25" t="inlineStr">
        <is>
          <t>Aktif</t>
        </is>
      </c>
    </row>
    <row r="44">
      <c r="A44" s="25" t="inlineStr">
        <is>
          <t>CRM-1042</t>
        </is>
      </c>
      <c r="B44" s="25" t="inlineStr">
        <is>
          <t>Yıldız Ltd. #1042</t>
        </is>
      </c>
      <c r="C44" s="25" t="inlineStr">
        <is>
          <t>Zeynep Şahin</t>
        </is>
      </c>
      <c r="D44" s="25" t="inlineStr">
        <is>
          <t>Kapanış</t>
        </is>
      </c>
      <c r="E44" s="26" t="n">
        <v>197100</v>
      </c>
      <c r="F44" s="27" t="n">
        <v>0.8</v>
      </c>
      <c r="G44" s="28" t="n">
        <v>45780</v>
      </c>
      <c r="H44" s="25" t="inlineStr">
        <is>
          <t>Aktif</t>
        </is>
      </c>
    </row>
    <row r="45">
      <c r="A45" s="25" t="inlineStr">
        <is>
          <t>CRM-1043</t>
        </is>
      </c>
      <c r="B45" s="25" t="inlineStr">
        <is>
          <t>Anadolu İlaç #1043</t>
        </is>
      </c>
      <c r="C45" s="25" t="inlineStr">
        <is>
          <t>Ayşe Kaya</t>
        </is>
      </c>
      <c r="D45" s="25" t="inlineStr">
        <is>
          <t>Müzakere</t>
        </is>
      </c>
      <c r="E45" s="26" t="n">
        <v>15100</v>
      </c>
      <c r="F45" s="27" t="n">
        <v>0.6</v>
      </c>
      <c r="G45" s="28" t="n">
        <v>45809</v>
      </c>
      <c r="H45" s="25" t="inlineStr">
        <is>
          <t>Kaybedildi</t>
        </is>
      </c>
    </row>
    <row r="46">
      <c r="A46" s="25" t="inlineStr">
        <is>
          <t>CRM-1044</t>
        </is>
      </c>
      <c r="B46" s="25" t="inlineStr">
        <is>
          <t>Park Otelcilik #1044</t>
        </is>
      </c>
      <c r="C46" s="25" t="inlineStr">
        <is>
          <t>Ayşe Kaya</t>
        </is>
      </c>
      <c r="D46" s="25" t="inlineStr">
        <is>
          <t>Müzakere</t>
        </is>
      </c>
      <c r="E46" s="26" t="n">
        <v>58900</v>
      </c>
      <c r="F46" s="27" t="n">
        <v>0.25</v>
      </c>
      <c r="G46" s="28" t="n">
        <v>45813</v>
      </c>
      <c r="H46" s="25" t="inlineStr">
        <is>
          <t>Kaybedildi</t>
        </is>
      </c>
    </row>
    <row r="47">
      <c r="A47" s="25" t="inlineStr">
        <is>
          <t>CRM-1045</t>
        </is>
      </c>
      <c r="B47" s="25" t="inlineStr">
        <is>
          <t>Park Otelcilik #1045</t>
        </is>
      </c>
      <c r="C47" s="25" t="inlineStr">
        <is>
          <t>Zeynep Şahin</t>
        </is>
      </c>
      <c r="D47" s="25" t="inlineStr">
        <is>
          <t>İlk Temas</t>
        </is>
      </c>
      <c r="E47" s="26" t="n">
        <v>66800</v>
      </c>
      <c r="F47" s="27" t="n">
        <v>0.1</v>
      </c>
      <c r="G47" s="28" t="n">
        <v>45780</v>
      </c>
      <c r="H47" s="25" t="inlineStr">
        <is>
          <t>Kazanıldı</t>
        </is>
      </c>
    </row>
    <row r="48">
      <c r="A48" s="25" t="inlineStr">
        <is>
          <t>CRM-1046</t>
        </is>
      </c>
      <c r="B48" s="25" t="inlineStr">
        <is>
          <t>Mert Lojistik #1046</t>
        </is>
      </c>
      <c r="C48" s="25" t="inlineStr">
        <is>
          <t>Burak Aydın</t>
        </is>
      </c>
      <c r="D48" s="25" t="inlineStr">
        <is>
          <t>İlk Temas</t>
        </is>
      </c>
      <c r="E48" s="26" t="n">
        <v>197300</v>
      </c>
      <c r="F48" s="27" t="n">
        <v>0.95</v>
      </c>
      <c r="G48" s="28" t="n">
        <v>45787</v>
      </c>
      <c r="H48" s="25" t="inlineStr">
        <is>
          <t>Kazanıldı</t>
        </is>
      </c>
    </row>
    <row r="49">
      <c r="A49" s="25" t="inlineStr">
        <is>
          <t>CRM-1047</t>
        </is>
      </c>
      <c r="B49" s="25" t="inlineStr">
        <is>
          <t>Yıldız Ltd. #1047</t>
        </is>
      </c>
      <c r="C49" s="25" t="inlineStr">
        <is>
          <t>Ayşe Kaya</t>
        </is>
      </c>
      <c r="D49" s="25" t="inlineStr">
        <is>
          <t>İlk Temas</t>
        </is>
      </c>
      <c r="E49" s="26" t="n">
        <v>229900</v>
      </c>
      <c r="F49" s="27" t="n">
        <v>0.8</v>
      </c>
      <c r="G49" s="28" t="n">
        <v>45749</v>
      </c>
      <c r="H49" s="25" t="inlineStr">
        <is>
          <t>Pasif</t>
        </is>
      </c>
    </row>
    <row r="50">
      <c r="A50" s="25" t="inlineStr">
        <is>
          <t>CRM-1048</t>
        </is>
      </c>
      <c r="B50" s="25" t="inlineStr">
        <is>
          <t>Nova Yazılım #1048</t>
        </is>
      </c>
      <c r="C50" s="25" t="inlineStr">
        <is>
          <t>Zeynep Şahin</t>
        </is>
      </c>
      <c r="D50" s="25" t="inlineStr">
        <is>
          <t>Müzakere</t>
        </is>
      </c>
      <c r="E50" s="26" t="n">
        <v>143900</v>
      </c>
      <c r="F50" s="27" t="n">
        <v>0.8</v>
      </c>
      <c r="G50" s="28" t="n">
        <v>45828</v>
      </c>
      <c r="H50" s="25" t="inlineStr">
        <is>
          <t>Aktif</t>
        </is>
      </c>
    </row>
    <row r="51">
      <c r="A51" s="25" t="inlineStr">
        <is>
          <t>CRM-1049</t>
        </is>
      </c>
      <c r="B51" s="25" t="inlineStr">
        <is>
          <t>Mert Lojistik #1049</t>
        </is>
      </c>
      <c r="C51" s="25" t="inlineStr">
        <is>
          <t>Mehmet Demir</t>
        </is>
      </c>
      <c r="D51" s="25" t="inlineStr">
        <is>
          <t>Müzakere</t>
        </is>
      </c>
      <c r="E51" s="26" t="n">
        <v>62700</v>
      </c>
      <c r="F51" s="27" t="n">
        <v>0.1</v>
      </c>
      <c r="G51" s="28" t="n">
        <v>45765</v>
      </c>
      <c r="H51" s="25" t="inlineStr">
        <is>
          <t>Kazanıldı</t>
        </is>
      </c>
    </row>
  </sheetData>
  <autoFilter ref="A1:H5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6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9" customWidth="1" min="3" max="3"/>
    <col width="2" customWidth="1" min="4" max="4"/>
    <col width="15" customWidth="1" min="5" max="5"/>
    <col width="11" customWidth="1" min="6" max="6"/>
    <col width="11" customWidth="1" min="7" max="7"/>
    <col width="2" customWidth="1" min="8" max="8"/>
    <col width="13" customWidth="1" min="9" max="9"/>
    <col width="9" customWidth="1" min="10" max="10"/>
  </cols>
  <sheetData>
    <row r="1">
      <c r="A1" s="24" t="inlineStr">
        <is>
          <t>ETAP</t>
        </is>
      </c>
      <c r="B1" s="24" t="inlineStr">
        <is>
          <t>PIPELINE</t>
        </is>
      </c>
      <c r="C1" s="24" t="inlineStr">
        <is>
          <t>ADET</t>
        </is>
      </c>
      <c r="E1" s="24" t="inlineStr">
        <is>
          <t>SORUMLU</t>
        </is>
      </c>
      <c r="F1" s="24" t="inlineStr">
        <is>
          <t>MÜŞTERI</t>
        </is>
      </c>
      <c r="G1" s="24" t="inlineStr">
        <is>
          <t>KAZANAN</t>
        </is>
      </c>
      <c r="I1" s="24" t="inlineStr">
        <is>
          <t>DURUM</t>
        </is>
      </c>
      <c r="J1" s="24" t="inlineStr">
        <is>
          <t>ADET</t>
        </is>
      </c>
    </row>
    <row r="2">
      <c r="A2" s="29" t="inlineStr">
        <is>
          <t>İlk Temas</t>
        </is>
      </c>
      <c r="B2" s="30">
        <f>SUMIFS('Veri'!$E$2:$E$5000,'Veri'!$D$2:$D$5000,"İlk Temas")</f>
        <v/>
      </c>
      <c r="C2" s="31">
        <f>COUNTIFS('Veri'!$D$2:$D$5000,"İlk Temas")</f>
        <v/>
      </c>
      <c r="E2" s="29" t="inlineStr">
        <is>
          <t>Ali Yıldız</t>
        </is>
      </c>
      <c r="F2" s="31">
        <f>COUNTIFS('Veri'!$C$2:$C$5000,"Ali Yıldız")</f>
        <v/>
      </c>
      <c r="G2" s="31">
        <f>COUNTIFS('Veri'!$C$2:$C$5000,"Ali Yıldız",'Veri'!$H$2:$H$5000,"Kazanıldı")</f>
        <v/>
      </c>
      <c r="I2" s="29" t="inlineStr">
        <is>
          <t>Aktif</t>
        </is>
      </c>
      <c r="J2" s="31">
        <f>COUNTIFS('Veri'!$H$2:$H$5000,"Aktif")</f>
        <v/>
      </c>
    </row>
    <row r="3">
      <c r="A3" s="29" t="inlineStr">
        <is>
          <t>Demo</t>
        </is>
      </c>
      <c r="B3" s="30">
        <f>SUMIFS('Veri'!$E$2:$E$5000,'Veri'!$D$2:$D$5000,"Demo")</f>
        <v/>
      </c>
      <c r="C3" s="31">
        <f>COUNTIFS('Veri'!$D$2:$D$5000,"Demo")</f>
        <v/>
      </c>
      <c r="E3" s="29" t="inlineStr">
        <is>
          <t>Ayşe Kaya</t>
        </is>
      </c>
      <c r="F3" s="31">
        <f>COUNTIFS('Veri'!$C$2:$C$5000,"Ayşe Kaya")</f>
        <v/>
      </c>
      <c r="G3" s="31">
        <f>COUNTIFS('Veri'!$C$2:$C$5000,"Ayşe Kaya",'Veri'!$H$2:$H$5000,"Kazanıldı")</f>
        <v/>
      </c>
      <c r="I3" s="29" t="inlineStr">
        <is>
          <t>Kazanıldı</t>
        </is>
      </c>
      <c r="J3" s="31">
        <f>COUNTIFS('Veri'!$H$2:$H$5000,"Kazanıldı")</f>
        <v/>
      </c>
    </row>
    <row r="4">
      <c r="A4" s="29" t="inlineStr">
        <is>
          <t>Teklif</t>
        </is>
      </c>
      <c r="B4" s="30">
        <f>SUMIFS('Veri'!$E$2:$E$5000,'Veri'!$D$2:$D$5000,"Teklif")</f>
        <v/>
      </c>
      <c r="C4" s="31">
        <f>COUNTIFS('Veri'!$D$2:$D$5000,"Teklif")</f>
        <v/>
      </c>
      <c r="E4" s="29" t="inlineStr">
        <is>
          <t>Mehmet Demir</t>
        </is>
      </c>
      <c r="F4" s="31">
        <f>COUNTIFS('Veri'!$C$2:$C$5000,"Mehmet Demir")</f>
        <v/>
      </c>
      <c r="G4" s="31">
        <f>COUNTIFS('Veri'!$C$2:$C$5000,"Mehmet Demir",'Veri'!$H$2:$H$5000,"Kazanıldı")</f>
        <v/>
      </c>
      <c r="I4" s="29" t="inlineStr">
        <is>
          <t>Kaybedildi</t>
        </is>
      </c>
      <c r="J4" s="31">
        <f>COUNTIFS('Veri'!$H$2:$H$5000,"Kaybedildi")</f>
        <v/>
      </c>
    </row>
    <row r="5">
      <c r="A5" s="29" t="inlineStr">
        <is>
          <t>Müzakere</t>
        </is>
      </c>
      <c r="B5" s="30">
        <f>SUMIFS('Veri'!$E$2:$E$5000,'Veri'!$D$2:$D$5000,"Müzakere")</f>
        <v/>
      </c>
      <c r="C5" s="31">
        <f>COUNTIFS('Veri'!$D$2:$D$5000,"Müzakere")</f>
        <v/>
      </c>
      <c r="E5" s="29" t="inlineStr">
        <is>
          <t>Zeynep Şahin</t>
        </is>
      </c>
      <c r="F5" s="31">
        <f>COUNTIFS('Veri'!$C$2:$C$5000,"Zeynep Şahin")</f>
        <v/>
      </c>
      <c r="G5" s="31">
        <f>COUNTIFS('Veri'!$C$2:$C$5000,"Zeynep Şahin",'Veri'!$H$2:$H$5000,"Kazanıldı")</f>
        <v/>
      </c>
      <c r="I5" s="29" t="inlineStr">
        <is>
          <t>Pasif</t>
        </is>
      </c>
      <c r="J5" s="31">
        <f>COUNTIFS('Veri'!$H$2:$H$5000,"Pasif")</f>
        <v/>
      </c>
    </row>
    <row r="6">
      <c r="A6" s="29" t="inlineStr">
        <is>
          <t>Kapanış</t>
        </is>
      </c>
      <c r="B6" s="30">
        <f>SUMIFS('Veri'!$E$2:$E$5000,'Veri'!$D$2:$D$5000,"Kapanış")</f>
        <v/>
      </c>
      <c r="C6" s="31">
        <f>COUNTIFS('Veri'!$D$2:$D$5000,"Kapanış")</f>
        <v/>
      </c>
      <c r="E6" s="29" t="inlineStr">
        <is>
          <t>Burak Aydın</t>
        </is>
      </c>
      <c r="F6" s="31">
        <f>COUNTIFS('Veri'!$C$2:$C$5000,"Burak Aydın")</f>
        <v/>
      </c>
      <c r="G6" s="31">
        <f>COUNTIFS('Veri'!$C$2:$C$5000,"Burak Aydın",'Veri'!$H$2:$H$5000,"Kazanıldı")</f>
        <v/>
      </c>
    </row>
    <row r="16">
      <c r="A16" s="32" t="inlineStr">
        <is>
          <t>KPI HESAPLAMALARI</t>
        </is>
      </c>
      <c r="B16" s="33" t="n"/>
    </row>
    <row r="17">
      <c r="A17" s="34" t="inlineStr">
        <is>
          <t>Toplam Müşteri</t>
        </is>
      </c>
      <c r="B17" s="35">
        <f>COUNTA('Veri'!$A$2:$A$5000)</f>
        <v/>
      </c>
    </row>
    <row r="18">
      <c r="A18" s="34" t="inlineStr">
        <is>
          <t>Aktif</t>
        </is>
      </c>
      <c r="B18" s="35">
        <f>COUNTIFS('Veri'!$H$2:$H$5000,"Aktif")</f>
        <v/>
      </c>
    </row>
    <row r="19">
      <c r="A19" s="34" t="inlineStr">
        <is>
          <t>Kazanıldı</t>
        </is>
      </c>
      <c r="B19" s="35">
        <f>COUNTIFS('Veri'!$H$2:$H$5000,"Kazanıldı")</f>
        <v/>
      </c>
    </row>
    <row r="20">
      <c r="A20" s="34" t="inlineStr">
        <is>
          <t>Kaybedildi</t>
        </is>
      </c>
      <c r="B20" s="35">
        <f>COUNTIFS('Veri'!$H$2:$H$5000,"Kaybedildi")</f>
        <v/>
      </c>
    </row>
    <row r="21">
      <c r="A21" s="34" t="inlineStr">
        <is>
          <t>Pasif</t>
        </is>
      </c>
      <c r="B21" s="35">
        <f>COUNTIFS('Veri'!$H$2:$H$5000,"Pasif")</f>
        <v/>
      </c>
    </row>
    <row r="22">
      <c r="A22" s="34" t="inlineStr">
        <is>
          <t>Pipeline Değer</t>
        </is>
      </c>
      <c r="B22" s="36">
        <f>SUMIFS('Veri'!$E$2:$E$5000,'Veri'!$H$2:$H$5000,"Aktif")</f>
        <v/>
      </c>
    </row>
    <row r="23">
      <c r="A23" s="34" t="inlineStr">
        <is>
          <t>Beklenen Değer</t>
        </is>
      </c>
      <c r="B23" s="36">
        <f>SUMPRODUCT(('Veri'!$H$2:$H$5000="Aktif")*'Veri'!$E$2:$E$5000*'Veri'!$F$2:$F$5000)</f>
        <v/>
      </c>
    </row>
    <row r="24">
      <c r="A24" s="34" t="inlineStr">
        <is>
          <t>Kazanılan Değer</t>
        </is>
      </c>
      <c r="B24" s="36">
        <f>SUMIFS('Veri'!$E$2:$E$5000,'Veri'!$H$2:$H$5000,"Kazanıldı")</f>
        <v/>
      </c>
    </row>
    <row r="25">
      <c r="A25" s="34" t="inlineStr">
        <is>
          <t>Kazanma Oranı</t>
        </is>
      </c>
      <c r="B25" s="37">
        <f>IFERROR($B$19/($B$19+$B$20),0)</f>
        <v/>
      </c>
    </row>
    <row r="26">
      <c r="A26" s="34" t="inlineStr">
        <is>
          <t>En İyi Sorumlu</t>
        </is>
      </c>
      <c r="B26" s="38">
        <f>INDEX($E$2:$E$6,MATCH(MAX($F$2:$F$6),$F$2:$F$6,0))</f>
        <v/>
      </c>
    </row>
  </sheetData>
  <conditionalFormatting sqref="B2:B6">
    <cfRule type="dataBar" priority="1">
      <dataBar>
        <cfvo type="min"/>
        <cfvo type="max"/>
        <color rgb="004F46E5"/>
      </dataBar>
    </cfRule>
  </conditionalFormatting>
  <conditionalFormatting sqref="F2:F6">
    <cfRule type="dataBar" priority="2">
      <dataBar>
        <cfvo type="min"/>
        <cfvo type="max"/>
        <color rgb="00059669"/>
      </dataBar>
    </cfRule>
  </conditionalFormatting>
  <conditionalFormatting sqref="J2:J5">
    <cfRule type="dataBar" priority="3">
      <dataBar>
        <cfvo type="min"/>
        <cfvo type="max"/>
        <color rgb="00D9770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2026-06-02T15:44:52Z</dcterms:modified>
</cp:coreProperties>
</file>