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'Daten'!$A$1:$I$7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mm yyyy"/>
    <numFmt numFmtId="166" formatCode="#,##0&quot; €&quot;;(#,##0)&quot; €&quot;"/>
    <numFmt numFmtId="167" formatCode="#,##0.0;(#,##0.0)"/>
    <numFmt numFmtId="168" formatCode="#,##0;(#,##0)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color rgb="003F3F46"/>
      <sz val="10"/>
    </font>
    <font>
      <name val="Aptos"/>
      <b val="1"/>
      <color rgb="0018181B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DB2777"/>
      </patternFill>
    </fill>
    <fill>
      <patternFill patternType="solid">
        <fgColor rgb="00D97706"/>
      </patternFill>
    </fill>
    <fill>
      <patternFill patternType="solid">
        <fgColor rgb="004F46E5"/>
      </patternFill>
    </fill>
    <fill>
      <patternFill patternType="solid">
        <fgColor rgb="002563EB"/>
      </patternFill>
    </fill>
    <fill>
      <patternFill patternType="solid">
        <fgColor rgb="00059669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/>
      <right/>
      <top/>
      <bottom style="thin">
        <color rgb="00D4D4D8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3" borderId="0" pivotButton="0" quotePrefix="0" xfId="0"/>
    <xf numFmtId="0" fontId="6" fillId="3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8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6" fontId="9" fillId="3" borderId="6" applyAlignment="1" pivotButton="0" quotePrefix="0" xfId="0">
      <alignment horizontal="left" vertical="center" indent="1"/>
    </xf>
    <xf numFmtId="168" fontId="9" fillId="3" borderId="6" applyAlignment="1" pivotButton="0" quotePrefix="0" xfId="0">
      <alignment horizontal="left" vertical="center" indent="1"/>
    </xf>
    <xf numFmtId="167" fontId="9" fillId="3" borderId="6" applyAlignment="1" pivotButton="0" quotePrefix="0" xfId="0">
      <alignment horizontal="left" vertical="center" indent="1"/>
    </xf>
    <xf numFmtId="0" fontId="10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2" applyAlignment="1" pivotButton="0" quotePrefix="0" xfId="0">
      <alignment horizontal="left" vertical="bottom"/>
    </xf>
    <xf numFmtId="0" fontId="0" fillId="0" borderId="2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168" fontId="3" fillId="0" borderId="0" pivotButton="0" quotePrefix="0" xfId="0"/>
    <xf numFmtId="0" fontId="1" fillId="2" borderId="1" applyAlignment="1" pivotButton="0" quotePrefix="0" xfId="0">
      <alignment horizontal="left" vertical="center"/>
    </xf>
    <xf numFmtId="166" fontId="2" fillId="0" borderId="0" pivotButton="0" quotePrefix="0" xfId="0"/>
    <xf numFmtId="167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2" borderId="2" pivotButton="0" quotePrefix="0" xfId="0"/>
    <xf numFmtId="168" fontId="5" fillId="0" borderId="0" pivotButton="0" quotePrefix="0" xfId="0"/>
    <xf numFmtId="166" fontId="5" fillId="0" borderId="0" pivotButton="0" quotePrefix="0" xfId="0"/>
    <xf numFmtId="167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Restschuld pro Kredit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'Berechnung'!B1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'Berechnung'!$A$2:$A$7</f>
            </strRef>
          </cat>
          <val>
            <numRef>
              <f>'Berechnung'!$B$2:$B$7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Schulden nach Typ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'Berechnung'!G1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8181B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'Berechnung'!$F$2:$F$6</f>
            </strRef>
          </cat>
          <val>
            <numRef>
              <f>'Berechnung'!$G$2:$G$6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Monatsraten-Vergleich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'Berechnung'!C1</f>
            </strRef>
          </tx>
          <spPr>
            <a:solidFill xmlns:a="http://schemas.openxmlformats.org/drawingml/2006/main">
              <a:srgbClr val="D97706"/>
            </a:solidFill>
            <a:ln xmlns:a="http://schemas.openxmlformats.org/drawingml/2006/main">
              <a:prstDash val="solid"/>
            </a:ln>
          </spPr>
          <cat>
            <strRef>
              <f>'Berechnung'!$A$2:$A$7</f>
            </strRef>
          </cat>
          <val>
            <numRef>
              <f>'Berechnung'!$C$2:$C$7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36-Monats-Tilgungsplan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'Berechnung'!M1</f>
            </strRef>
          </tx>
          <spPr>
            <a:ln xmlns:a="http://schemas.openxmlformats.org/drawingml/2006/main" w="22000">
              <a:solidFill>
                <a:srgbClr val="4F46E5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4F46E5"/>
              </a:solidFill>
              <a:ln xmlns:a="http://schemas.openxmlformats.org/drawingml/2006/main">
                <a:solidFill>
                  <a:srgbClr val="4F46E5"/>
                </a:solidFill>
                <a:prstDash val="solid"/>
              </a:ln>
            </spPr>
          </marker>
          <cat>
            <strRef>
              <f>'Berechnung'!$J$2:$J$37</f>
            </strRef>
          </cat>
          <val>
            <numRef>
              <f>'Berechnung'!$M$2:$M$37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Zins, Rate, Laufzeit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Kredit- &amp; Schulden-Tracker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Aktive Kredite, Tilgungsplan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GESAMTSCHULDEN</t>
        </is>
      </c>
      <c r="C10" s="13" t="n"/>
      <c r="D10" s="14" t="n"/>
      <c r="E10" s="12" t="inlineStr">
        <is>
          <t>MONATLICHE RATE</t>
        </is>
      </c>
      <c r="F10" s="13" t="n"/>
      <c r="G10" s="14" t="n"/>
      <c r="H10" s="12" t="inlineStr">
        <is>
          <t>MAX MONATE</t>
        </is>
      </c>
      <c r="I10" s="13" t="n"/>
      <c r="J10" s="14" t="n"/>
      <c r="K10" s="12" t="inlineStr">
        <is>
          <t>Ø ZINS</t>
        </is>
      </c>
      <c r="L10" s="13" t="n"/>
      <c r="M10" s="14" t="n"/>
      <c r="N10" s="12" t="inlineStr">
        <is>
          <t>TILGUNG GESAMT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Berechnung!$B$18</f>
        <v/>
      </c>
      <c r="C11" s="13" t="n"/>
      <c r="D11" s="14" t="n"/>
      <c r="E11" s="15">
        <f>Berechnung!$B$19</f>
        <v/>
      </c>
      <c r="F11" s="13" t="n"/>
      <c r="G11" s="14" t="n"/>
      <c r="H11" s="16">
        <f>Berechnung!$B$22</f>
        <v/>
      </c>
      <c r="I11" s="13" t="n"/>
      <c r="J11" s="14" t="n"/>
      <c r="K11" s="17">
        <f>Berechnung!$B$20</f>
        <v/>
      </c>
      <c r="L11" s="13" t="n"/>
      <c r="M11" s="14" t="n"/>
      <c r="N11" s="15">
        <f>Berechnung!$B$21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Alle Kredite</t>
        </is>
      </c>
      <c r="C12" s="4" t="n"/>
      <c r="D12" s="19" t="n"/>
      <c r="E12" s="18" t="inlineStr">
        <is>
          <t>Monatlich gesamt</t>
        </is>
      </c>
      <c r="F12" s="4" t="n"/>
      <c r="G12" s="19" t="n"/>
      <c r="H12" s="18" t="inlineStr">
        <is>
          <t>Längste Laufzeit</t>
        </is>
      </c>
      <c r="I12" s="4" t="n"/>
      <c r="J12" s="19" t="n"/>
      <c r="K12" s="18" t="inlineStr">
        <is>
          <t>Gewichteter Schnitt</t>
        </is>
      </c>
      <c r="L12" s="4" t="n"/>
      <c r="M12" s="19" t="n"/>
      <c r="N12" s="18" t="inlineStr">
        <is>
          <t>Bisher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VERTEILUNG &amp; PLAN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  <col width="12" customWidth="1" min="3" max="3"/>
    <col width="13" customWidth="1" min="4" max="4"/>
    <col width="9" customWidth="1" min="5" max="5"/>
    <col width="13" customWidth="1" min="6" max="6"/>
    <col width="11" customWidth="1" min="7" max="7"/>
    <col width="11" customWidth="1" min="8" max="8"/>
    <col width="13" customWidth="1" min="9" max="9"/>
  </cols>
  <sheetData>
    <row r="1">
      <c r="A1" s="23" t="inlineStr">
        <is>
          <t>NAME</t>
        </is>
      </c>
      <c r="B1" s="23" t="inlineStr">
        <is>
          <t>TYP</t>
        </is>
      </c>
      <c r="C1" s="23" t="inlineStr">
        <is>
          <t>AUFNAHME</t>
        </is>
      </c>
      <c r="D1" s="23" t="inlineStr">
        <is>
          <t>SUMME</t>
        </is>
      </c>
      <c r="E1" s="23" t="inlineStr">
        <is>
          <t>ZINS %</t>
        </is>
      </c>
      <c r="F1" s="23" t="inlineStr">
        <is>
          <t>MONATLICHE RATE</t>
        </is>
      </c>
      <c r="G1" s="23" t="inlineStr">
        <is>
          <t>LAUFZEIT (MON)</t>
        </is>
      </c>
      <c r="H1" s="23" t="inlineStr">
        <is>
          <t>BEZAHLTE MONATE</t>
        </is>
      </c>
      <c r="I1" s="23" t="inlineStr">
        <is>
          <t>RESTSCHULD</t>
        </is>
      </c>
    </row>
    <row r="2">
      <c r="A2" s="24" t="inlineStr">
        <is>
          <t>Hypothek</t>
        </is>
      </c>
      <c r="B2" s="24" t="inlineStr">
        <is>
          <t>Hypothek</t>
        </is>
      </c>
      <c r="C2" s="25" t="n">
        <v>44927</v>
      </c>
      <c r="D2" s="26" t="n">
        <v>950000</v>
      </c>
      <c r="E2" s="27" t="n">
        <v>1.89</v>
      </c>
      <c r="F2" s="26" t="n">
        <v>20078</v>
      </c>
      <c r="G2" s="28" t="n">
        <v>120</v>
      </c>
      <c r="H2" s="28" t="n">
        <v>38</v>
      </c>
      <c r="I2" s="26" t="n">
        <v>492221</v>
      </c>
    </row>
    <row r="3">
      <c r="A3" s="24" t="inlineStr">
        <is>
          <t>Autokredit</t>
        </is>
      </c>
      <c r="B3" s="24" t="inlineStr">
        <is>
          <t>KFZ</t>
        </is>
      </c>
      <c r="C3" s="25" t="n">
        <v>45017</v>
      </c>
      <c r="D3" s="26" t="n">
        <v>320000</v>
      </c>
      <c r="E3" s="27" t="n">
        <v>2.85</v>
      </c>
      <c r="F3" s="26" t="n">
        <v>12317</v>
      </c>
      <c r="G3" s="28" t="n">
        <v>48</v>
      </c>
      <c r="H3" s="28" t="n">
        <v>22</v>
      </c>
      <c r="I3" s="26" t="n">
        <v>157415</v>
      </c>
    </row>
    <row r="4">
      <c r="A4" s="24" t="inlineStr">
        <is>
          <t>Privatkredit</t>
        </is>
      </c>
      <c r="B4" s="24" t="inlineStr">
        <is>
          <t>Privat</t>
        </is>
      </c>
      <c r="C4" s="25" t="n">
        <v>45108</v>
      </c>
      <c r="D4" s="26" t="n">
        <v>75000</v>
      </c>
      <c r="E4" s="27" t="n">
        <v>4.1</v>
      </c>
      <c r="F4" s="26" t="n">
        <v>4970</v>
      </c>
      <c r="G4" s="28" t="n">
        <v>24</v>
      </c>
      <c r="H4" s="28" t="n">
        <v>12</v>
      </c>
      <c r="I4" s="26" t="n">
        <v>39216</v>
      </c>
    </row>
    <row r="5">
      <c r="A5" s="24" t="inlineStr">
        <is>
          <t>Konsumkredit</t>
        </is>
      </c>
      <c r="B5" s="24" t="inlineStr">
        <is>
          <t>Geschäftlich</t>
        </is>
      </c>
      <c r="C5" s="25" t="n">
        <v>45200</v>
      </c>
      <c r="D5" s="26" t="n">
        <v>45000</v>
      </c>
      <c r="E5" s="27" t="n">
        <v>4.5</v>
      </c>
      <c r="F5" s="26" t="n">
        <v>2547</v>
      </c>
      <c r="G5" s="28" t="n">
        <v>36</v>
      </c>
      <c r="H5" s="28" t="n">
        <v>18</v>
      </c>
      <c r="I5" s="26" t="n">
        <v>17492</v>
      </c>
    </row>
    <row r="6">
      <c r="A6" s="24" t="inlineStr">
        <is>
          <t>Geschäftskredit</t>
        </is>
      </c>
      <c r="B6" s="24" t="inlineStr">
        <is>
          <t>Kreditkarte</t>
        </is>
      </c>
      <c r="C6" s="25" t="n">
        <v>44927</v>
      </c>
      <c r="D6" s="26" t="n">
        <v>220000</v>
      </c>
      <c r="E6" s="27" t="n">
        <v>3.25</v>
      </c>
      <c r="F6" s="26" t="n">
        <v>8380</v>
      </c>
      <c r="G6" s="28" t="n">
        <v>60</v>
      </c>
      <c r="H6" s="28" t="n">
        <v>15</v>
      </c>
      <c r="I6" s="26" t="n">
        <v>144580</v>
      </c>
    </row>
    <row r="7">
      <c r="A7" s="24" t="inlineStr">
        <is>
          <t>Kreditkarte</t>
        </is>
      </c>
      <c r="B7" s="24" t="inlineStr">
        <is>
          <t>Hypothek</t>
        </is>
      </c>
      <c r="C7" s="25" t="n">
        <v>45017</v>
      </c>
      <c r="D7" s="26" t="n">
        <v>28000</v>
      </c>
      <c r="E7" s="27" t="n">
        <v>6.5</v>
      </c>
      <c r="F7" s="26" t="n">
        <v>3432</v>
      </c>
      <c r="G7" s="28" t="n">
        <v>12</v>
      </c>
      <c r="H7" s="28" t="n">
        <v>5</v>
      </c>
      <c r="I7" s="26" t="n">
        <v>17704</v>
      </c>
    </row>
  </sheetData>
  <autoFilter ref="A1:I7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3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3" customWidth="1" min="3" max="3"/>
    <col width="9" customWidth="1" min="4" max="4"/>
    <col width="2" customWidth="1" min="5" max="5"/>
    <col width="15" customWidth="1" min="6" max="6"/>
    <col width="14" customWidth="1" min="7" max="7"/>
    <col width="14" customWidth="1" min="8" max="8"/>
    <col width="2" customWidth="1" min="9" max="9"/>
    <col width="7" customWidth="1" min="10" max="10"/>
    <col width="14" customWidth="1" min="11" max="11"/>
    <col width="13" customWidth="1" min="12" max="12"/>
    <col width="14" customWidth="1" min="13" max="13"/>
  </cols>
  <sheetData>
    <row r="1">
      <c r="A1" s="23" t="inlineStr">
        <is>
          <t>KREDIT</t>
        </is>
      </c>
      <c r="B1" s="23" t="inlineStr">
        <is>
          <t>RESTSCHULD</t>
        </is>
      </c>
      <c r="C1" s="23" t="inlineStr">
        <is>
          <t>RATE</t>
        </is>
      </c>
      <c r="D1" s="23" t="inlineStr">
        <is>
          <t>ZINS %</t>
        </is>
      </c>
      <c r="F1" s="29" t="inlineStr">
        <is>
          <t>TYP</t>
        </is>
      </c>
      <c r="G1" s="29" t="inlineStr">
        <is>
          <t>SCHULDEN</t>
        </is>
      </c>
      <c r="H1" s="29" t="inlineStr">
        <is>
          <t>MONATSRATE</t>
        </is>
      </c>
      <c r="J1" s="23" t="inlineStr">
        <is>
          <t>MONAT</t>
        </is>
      </c>
      <c r="K1" s="23" t="inlineStr">
        <is>
          <t>TILGUNG</t>
        </is>
      </c>
      <c r="L1" s="23" t="inlineStr">
        <is>
          <t>ZINSEN</t>
        </is>
      </c>
      <c r="M1" s="23" t="inlineStr">
        <is>
          <t>RESTSCHULD</t>
        </is>
      </c>
    </row>
    <row r="2">
      <c r="A2" s="24" t="inlineStr">
        <is>
          <t>Hypothek</t>
        </is>
      </c>
      <c r="B2" s="30">
        <f>'Daten'!$I$2</f>
        <v/>
      </c>
      <c r="C2" s="30">
        <f>'Daten'!$F$2</f>
        <v/>
      </c>
      <c r="D2" s="31">
        <f>'Daten'!$E$2</f>
        <v/>
      </c>
      <c r="F2" s="32" t="inlineStr">
        <is>
          <t>Hypothek</t>
        </is>
      </c>
      <c r="G2" s="30">
        <f>SUMIFS('Daten'!$I$2:$I$5000,'Daten'!$B$2:$B$5000,$F2)</f>
        <v/>
      </c>
      <c r="H2" s="30">
        <f>SUMIFS('Daten'!$F$2:$F$5000,'Daten'!$B$2:$B$5000,$F2)</f>
        <v/>
      </c>
      <c r="J2" s="33" t="inlineStr">
        <is>
          <t>1</t>
        </is>
      </c>
      <c r="K2" s="30">
        <f>MAX(0,(SUMIFS('Daten'!$F$2:$F$5000,'Daten'!$I$2:$I$5000,"&gt;0"))-(SUMIFS('Daten'!$I$2:$I$5000,'Daten'!$I$2:$I$5000,"&gt;0"))*(IFERROR(SUMPRODUCT('Daten'!$I$2:$I$5000,'Daten'!$E$2:$E$5000)/SUMIFS('Daten'!$I$2:$I$5000,'Daten'!$I$2:$I$5000,"&gt;0"),0)/100))</f>
        <v/>
      </c>
      <c r="L2" s="30">
        <f>(SUMIFS('Daten'!$I$2:$I$5000,'Daten'!$I$2:$I$5000,"&gt;0"))*(IFERROR(SUMPRODUCT('Daten'!$I$2:$I$5000,'Daten'!$E$2:$E$5000)/SUMIFS('Daten'!$I$2:$I$5000,'Daten'!$I$2:$I$5000,"&gt;0"),0)/100)</f>
        <v/>
      </c>
      <c r="M2" s="30">
        <f>MAX(0,(SUMIFS('Daten'!$I$2:$I$5000,'Daten'!$I$2:$I$5000,"&gt;0"))-K2)</f>
        <v/>
      </c>
    </row>
    <row r="3">
      <c r="A3" s="24" t="inlineStr">
        <is>
          <t>Autokredit</t>
        </is>
      </c>
      <c r="B3" s="30">
        <f>'Daten'!$I$3</f>
        <v/>
      </c>
      <c r="C3" s="30">
        <f>'Daten'!$F$3</f>
        <v/>
      </c>
      <c r="D3" s="31">
        <f>'Daten'!$E$3</f>
        <v/>
      </c>
      <c r="F3" s="32" t="inlineStr">
        <is>
          <t>KFZ</t>
        </is>
      </c>
      <c r="G3" s="30">
        <f>SUMIFS('Daten'!$I$2:$I$5000,'Daten'!$B$2:$B$5000,$F3)</f>
        <v/>
      </c>
      <c r="H3" s="30">
        <f>SUMIFS('Daten'!$F$2:$F$5000,'Daten'!$B$2:$B$5000,$F3)</f>
        <v/>
      </c>
      <c r="J3" s="33" t="inlineStr">
        <is>
          <t>2</t>
        </is>
      </c>
      <c r="K3" s="30">
        <f>MAX(0,(SUMIFS('Daten'!$F$2:$F$5000,'Daten'!$I$2:$I$5000,"&gt;0"))-M2*(IFERROR(SUMPRODUCT('Daten'!$I$2:$I$5000,'Daten'!$E$2:$E$5000)/SUMIFS('Daten'!$I$2:$I$5000,'Daten'!$I$2:$I$5000,"&gt;0"),0)/100))</f>
        <v/>
      </c>
      <c r="L3" s="30">
        <f>M2*(IFERROR(SUMPRODUCT('Daten'!$I$2:$I$5000,'Daten'!$E$2:$E$5000)/SUMIFS('Daten'!$I$2:$I$5000,'Daten'!$I$2:$I$5000,"&gt;0"),0)/100)</f>
        <v/>
      </c>
      <c r="M3" s="30">
        <f>MAX(0,M2-K3)</f>
        <v/>
      </c>
    </row>
    <row r="4">
      <c r="A4" s="24" t="inlineStr">
        <is>
          <t>Privatkredit</t>
        </is>
      </c>
      <c r="B4" s="30">
        <f>'Daten'!$I$4</f>
        <v/>
      </c>
      <c r="C4" s="30">
        <f>'Daten'!$F$4</f>
        <v/>
      </c>
      <c r="D4" s="31">
        <f>'Daten'!$E$4</f>
        <v/>
      </c>
      <c r="F4" s="32" t="inlineStr">
        <is>
          <t>Privat</t>
        </is>
      </c>
      <c r="G4" s="30">
        <f>SUMIFS('Daten'!$I$2:$I$5000,'Daten'!$B$2:$B$5000,$F4)</f>
        <v/>
      </c>
      <c r="H4" s="30">
        <f>SUMIFS('Daten'!$F$2:$F$5000,'Daten'!$B$2:$B$5000,$F4)</f>
        <v/>
      </c>
      <c r="J4" s="33" t="inlineStr">
        <is>
          <t>3</t>
        </is>
      </c>
      <c r="K4" s="30">
        <f>MAX(0,(SUMIFS('Daten'!$F$2:$F$5000,'Daten'!$I$2:$I$5000,"&gt;0"))-M3*(IFERROR(SUMPRODUCT('Daten'!$I$2:$I$5000,'Daten'!$E$2:$E$5000)/SUMIFS('Daten'!$I$2:$I$5000,'Daten'!$I$2:$I$5000,"&gt;0"),0)/100))</f>
        <v/>
      </c>
      <c r="L4" s="30">
        <f>M3*(IFERROR(SUMPRODUCT('Daten'!$I$2:$I$5000,'Daten'!$E$2:$E$5000)/SUMIFS('Daten'!$I$2:$I$5000,'Daten'!$I$2:$I$5000,"&gt;0"),0)/100)</f>
        <v/>
      </c>
      <c r="M4" s="30">
        <f>MAX(0,M3-K4)</f>
        <v/>
      </c>
    </row>
    <row r="5">
      <c r="A5" s="24" t="inlineStr">
        <is>
          <t>Konsumkredit</t>
        </is>
      </c>
      <c r="B5" s="30">
        <f>'Daten'!$I$5</f>
        <v/>
      </c>
      <c r="C5" s="30">
        <f>'Daten'!$F$5</f>
        <v/>
      </c>
      <c r="D5" s="31">
        <f>'Daten'!$E$5</f>
        <v/>
      </c>
      <c r="F5" s="32" t="inlineStr">
        <is>
          <t>Geschäftlich</t>
        </is>
      </c>
      <c r="G5" s="30">
        <f>SUMIFS('Daten'!$I$2:$I$5000,'Daten'!$B$2:$B$5000,$F5)</f>
        <v/>
      </c>
      <c r="H5" s="30">
        <f>SUMIFS('Daten'!$F$2:$F$5000,'Daten'!$B$2:$B$5000,$F5)</f>
        <v/>
      </c>
      <c r="J5" s="33" t="inlineStr">
        <is>
          <t>4</t>
        </is>
      </c>
      <c r="K5" s="30">
        <f>MAX(0,(SUMIFS('Daten'!$F$2:$F$5000,'Daten'!$I$2:$I$5000,"&gt;0"))-M4*(IFERROR(SUMPRODUCT('Daten'!$I$2:$I$5000,'Daten'!$E$2:$E$5000)/SUMIFS('Daten'!$I$2:$I$5000,'Daten'!$I$2:$I$5000,"&gt;0"),0)/100))</f>
        <v/>
      </c>
      <c r="L5" s="30">
        <f>M4*(IFERROR(SUMPRODUCT('Daten'!$I$2:$I$5000,'Daten'!$E$2:$E$5000)/SUMIFS('Daten'!$I$2:$I$5000,'Daten'!$I$2:$I$5000,"&gt;0"),0)/100)</f>
        <v/>
      </c>
      <c r="M5" s="30">
        <f>MAX(0,M4-K5)</f>
        <v/>
      </c>
    </row>
    <row r="6">
      <c r="A6" s="24" t="inlineStr">
        <is>
          <t>Geschäftskredit</t>
        </is>
      </c>
      <c r="B6" s="30">
        <f>'Daten'!$I$6</f>
        <v/>
      </c>
      <c r="C6" s="30">
        <f>'Daten'!$F$6</f>
        <v/>
      </c>
      <c r="D6" s="31">
        <f>'Daten'!$E$6</f>
        <v/>
      </c>
      <c r="F6" s="32" t="inlineStr">
        <is>
          <t>Kreditkarte</t>
        </is>
      </c>
      <c r="G6" s="30">
        <f>SUMIFS('Daten'!$I$2:$I$5000,'Daten'!$B$2:$B$5000,$F6)</f>
        <v/>
      </c>
      <c r="H6" s="30">
        <f>SUMIFS('Daten'!$F$2:$F$5000,'Daten'!$B$2:$B$5000,$F6)</f>
        <v/>
      </c>
      <c r="J6" s="33" t="inlineStr">
        <is>
          <t>5</t>
        </is>
      </c>
      <c r="K6" s="30">
        <f>MAX(0,(SUMIFS('Daten'!$F$2:$F$5000,'Daten'!$I$2:$I$5000,"&gt;0"))-M5*(IFERROR(SUMPRODUCT('Daten'!$I$2:$I$5000,'Daten'!$E$2:$E$5000)/SUMIFS('Daten'!$I$2:$I$5000,'Daten'!$I$2:$I$5000,"&gt;0"),0)/100))</f>
        <v/>
      </c>
      <c r="L6" s="30">
        <f>M5*(IFERROR(SUMPRODUCT('Daten'!$I$2:$I$5000,'Daten'!$E$2:$E$5000)/SUMIFS('Daten'!$I$2:$I$5000,'Daten'!$I$2:$I$5000,"&gt;0"),0)/100)</f>
        <v/>
      </c>
      <c r="M6" s="30">
        <f>MAX(0,M5-K6)</f>
        <v/>
      </c>
    </row>
    <row r="7">
      <c r="A7" s="24" t="inlineStr">
        <is>
          <t>Kreditkarte</t>
        </is>
      </c>
      <c r="B7" s="30">
        <f>'Daten'!$I$7</f>
        <v/>
      </c>
      <c r="C7" s="30">
        <f>'Daten'!$F$7</f>
        <v/>
      </c>
      <c r="D7" s="31">
        <f>'Daten'!$E$7</f>
        <v/>
      </c>
      <c r="J7" s="33" t="inlineStr">
        <is>
          <t>6</t>
        </is>
      </c>
      <c r="K7" s="30">
        <f>MAX(0,(SUMIFS('Daten'!$F$2:$F$5000,'Daten'!$I$2:$I$5000,"&gt;0"))-M6*(IFERROR(SUMPRODUCT('Daten'!$I$2:$I$5000,'Daten'!$E$2:$E$5000)/SUMIFS('Daten'!$I$2:$I$5000,'Daten'!$I$2:$I$5000,"&gt;0"),0)/100))</f>
        <v/>
      </c>
      <c r="L7" s="30">
        <f>M6*(IFERROR(SUMPRODUCT('Daten'!$I$2:$I$5000,'Daten'!$E$2:$E$5000)/SUMIFS('Daten'!$I$2:$I$5000,'Daten'!$I$2:$I$5000,"&gt;0"),0)/100)</f>
        <v/>
      </c>
      <c r="M7" s="30">
        <f>MAX(0,M6-K7)</f>
        <v/>
      </c>
    </row>
    <row r="8">
      <c r="J8" s="33" t="inlineStr">
        <is>
          <t>7</t>
        </is>
      </c>
      <c r="K8" s="30">
        <f>MAX(0,(SUMIFS('Daten'!$F$2:$F$5000,'Daten'!$I$2:$I$5000,"&gt;0"))-M7*(IFERROR(SUMPRODUCT('Daten'!$I$2:$I$5000,'Daten'!$E$2:$E$5000)/SUMIFS('Daten'!$I$2:$I$5000,'Daten'!$I$2:$I$5000,"&gt;0"),0)/100))</f>
        <v/>
      </c>
      <c r="L8" s="30">
        <f>M7*(IFERROR(SUMPRODUCT('Daten'!$I$2:$I$5000,'Daten'!$E$2:$E$5000)/SUMIFS('Daten'!$I$2:$I$5000,'Daten'!$I$2:$I$5000,"&gt;0"),0)/100)</f>
        <v/>
      </c>
      <c r="M8" s="30">
        <f>MAX(0,M7-K8)</f>
        <v/>
      </c>
    </row>
    <row r="9">
      <c r="J9" s="33" t="inlineStr">
        <is>
          <t>8</t>
        </is>
      </c>
      <c r="K9" s="30">
        <f>MAX(0,(SUMIFS('Daten'!$F$2:$F$5000,'Daten'!$I$2:$I$5000,"&gt;0"))-M8*(IFERROR(SUMPRODUCT('Daten'!$I$2:$I$5000,'Daten'!$E$2:$E$5000)/SUMIFS('Daten'!$I$2:$I$5000,'Daten'!$I$2:$I$5000,"&gt;0"),0)/100))</f>
        <v/>
      </c>
      <c r="L9" s="30">
        <f>M8*(IFERROR(SUMPRODUCT('Daten'!$I$2:$I$5000,'Daten'!$E$2:$E$5000)/SUMIFS('Daten'!$I$2:$I$5000,'Daten'!$I$2:$I$5000,"&gt;0"),0)/100)</f>
        <v/>
      </c>
      <c r="M9" s="30">
        <f>MAX(0,M8-K9)</f>
        <v/>
      </c>
    </row>
    <row r="10">
      <c r="J10" s="33" t="inlineStr">
        <is>
          <t>9</t>
        </is>
      </c>
      <c r="K10" s="30">
        <f>MAX(0,(SUMIFS('Daten'!$F$2:$F$5000,'Daten'!$I$2:$I$5000,"&gt;0"))-M9*(IFERROR(SUMPRODUCT('Daten'!$I$2:$I$5000,'Daten'!$E$2:$E$5000)/SUMIFS('Daten'!$I$2:$I$5000,'Daten'!$I$2:$I$5000,"&gt;0"),0)/100))</f>
        <v/>
      </c>
      <c r="L10" s="30">
        <f>M9*(IFERROR(SUMPRODUCT('Daten'!$I$2:$I$5000,'Daten'!$E$2:$E$5000)/SUMIFS('Daten'!$I$2:$I$5000,'Daten'!$I$2:$I$5000,"&gt;0"),0)/100)</f>
        <v/>
      </c>
      <c r="M10" s="30">
        <f>MAX(0,M9-K10)</f>
        <v/>
      </c>
    </row>
    <row r="11">
      <c r="J11" s="33" t="inlineStr">
        <is>
          <t>10</t>
        </is>
      </c>
      <c r="K11" s="30">
        <f>MAX(0,(SUMIFS('Daten'!$F$2:$F$5000,'Daten'!$I$2:$I$5000,"&gt;0"))-M10*(IFERROR(SUMPRODUCT('Daten'!$I$2:$I$5000,'Daten'!$E$2:$E$5000)/SUMIFS('Daten'!$I$2:$I$5000,'Daten'!$I$2:$I$5000,"&gt;0"),0)/100))</f>
        <v/>
      </c>
      <c r="L11" s="30">
        <f>M10*(IFERROR(SUMPRODUCT('Daten'!$I$2:$I$5000,'Daten'!$E$2:$E$5000)/SUMIFS('Daten'!$I$2:$I$5000,'Daten'!$I$2:$I$5000,"&gt;0"),0)/100)</f>
        <v/>
      </c>
      <c r="M11" s="30">
        <f>MAX(0,M10-K11)</f>
        <v/>
      </c>
    </row>
    <row r="12">
      <c r="J12" s="33" t="inlineStr">
        <is>
          <t>11</t>
        </is>
      </c>
      <c r="K12" s="30">
        <f>MAX(0,(SUMIFS('Daten'!$F$2:$F$5000,'Daten'!$I$2:$I$5000,"&gt;0"))-M11*(IFERROR(SUMPRODUCT('Daten'!$I$2:$I$5000,'Daten'!$E$2:$E$5000)/SUMIFS('Daten'!$I$2:$I$5000,'Daten'!$I$2:$I$5000,"&gt;0"),0)/100))</f>
        <v/>
      </c>
      <c r="L12" s="30">
        <f>M11*(IFERROR(SUMPRODUCT('Daten'!$I$2:$I$5000,'Daten'!$E$2:$E$5000)/SUMIFS('Daten'!$I$2:$I$5000,'Daten'!$I$2:$I$5000,"&gt;0"),0)/100)</f>
        <v/>
      </c>
      <c r="M12" s="30">
        <f>MAX(0,M11-K12)</f>
        <v/>
      </c>
    </row>
    <row r="13">
      <c r="J13" s="33" t="inlineStr">
        <is>
          <t>12</t>
        </is>
      </c>
      <c r="K13" s="30">
        <f>MAX(0,(SUMIFS('Daten'!$F$2:$F$5000,'Daten'!$I$2:$I$5000,"&gt;0"))-M12*(IFERROR(SUMPRODUCT('Daten'!$I$2:$I$5000,'Daten'!$E$2:$E$5000)/SUMIFS('Daten'!$I$2:$I$5000,'Daten'!$I$2:$I$5000,"&gt;0"),0)/100))</f>
        <v/>
      </c>
      <c r="L13" s="30">
        <f>M12*(IFERROR(SUMPRODUCT('Daten'!$I$2:$I$5000,'Daten'!$E$2:$E$5000)/SUMIFS('Daten'!$I$2:$I$5000,'Daten'!$I$2:$I$5000,"&gt;0"),0)/100)</f>
        <v/>
      </c>
      <c r="M13" s="30">
        <f>MAX(0,M12-K13)</f>
        <v/>
      </c>
    </row>
    <row r="14">
      <c r="J14" s="33" t="inlineStr">
        <is>
          <t>13</t>
        </is>
      </c>
      <c r="K14" s="30">
        <f>MAX(0,(SUMIFS('Daten'!$F$2:$F$5000,'Daten'!$I$2:$I$5000,"&gt;0"))-M13*(IFERROR(SUMPRODUCT('Daten'!$I$2:$I$5000,'Daten'!$E$2:$E$5000)/SUMIFS('Daten'!$I$2:$I$5000,'Daten'!$I$2:$I$5000,"&gt;0"),0)/100))</f>
        <v/>
      </c>
      <c r="L14" s="30">
        <f>M13*(IFERROR(SUMPRODUCT('Daten'!$I$2:$I$5000,'Daten'!$E$2:$E$5000)/SUMIFS('Daten'!$I$2:$I$5000,'Daten'!$I$2:$I$5000,"&gt;0"),0)/100)</f>
        <v/>
      </c>
      <c r="M14" s="30">
        <f>MAX(0,M13-K14)</f>
        <v/>
      </c>
    </row>
    <row r="15">
      <c r="J15" s="33" t="inlineStr">
        <is>
          <t>14</t>
        </is>
      </c>
      <c r="K15" s="30">
        <f>MAX(0,(SUMIFS('Daten'!$F$2:$F$5000,'Daten'!$I$2:$I$5000,"&gt;0"))-M14*(IFERROR(SUMPRODUCT('Daten'!$I$2:$I$5000,'Daten'!$E$2:$E$5000)/SUMIFS('Daten'!$I$2:$I$5000,'Daten'!$I$2:$I$5000,"&gt;0"),0)/100))</f>
        <v/>
      </c>
      <c r="L15" s="30">
        <f>M14*(IFERROR(SUMPRODUCT('Daten'!$I$2:$I$5000,'Daten'!$E$2:$E$5000)/SUMIFS('Daten'!$I$2:$I$5000,'Daten'!$I$2:$I$5000,"&gt;0"),0)/100)</f>
        <v/>
      </c>
      <c r="M15" s="30">
        <f>MAX(0,M14-K15)</f>
        <v/>
      </c>
    </row>
    <row r="16">
      <c r="A16" s="34" t="inlineStr">
        <is>
          <t>KPI-BERECHNUNGEN</t>
        </is>
      </c>
      <c r="B16" s="35" t="n"/>
      <c r="J16" s="33" t="inlineStr">
        <is>
          <t>15</t>
        </is>
      </c>
      <c r="K16" s="30">
        <f>MAX(0,(SUMIFS('Daten'!$F$2:$F$5000,'Daten'!$I$2:$I$5000,"&gt;0"))-M15*(IFERROR(SUMPRODUCT('Daten'!$I$2:$I$5000,'Daten'!$E$2:$E$5000)/SUMIFS('Daten'!$I$2:$I$5000,'Daten'!$I$2:$I$5000,"&gt;0"),0)/100))</f>
        <v/>
      </c>
      <c r="L16" s="30">
        <f>M15*(IFERROR(SUMPRODUCT('Daten'!$I$2:$I$5000,'Daten'!$E$2:$E$5000)/SUMIFS('Daten'!$I$2:$I$5000,'Daten'!$I$2:$I$5000,"&gt;0"),0)/100)</f>
        <v/>
      </c>
      <c r="M16" s="30">
        <f>MAX(0,M15-K16)</f>
        <v/>
      </c>
    </row>
    <row r="17">
      <c r="A17" s="32" t="inlineStr">
        <is>
          <t>Anzahl Kredite</t>
        </is>
      </c>
      <c r="B17" s="36">
        <f>COUNTA('Daten'!$A$2:$A$5000)</f>
        <v/>
      </c>
      <c r="J17" s="33" t="inlineStr">
        <is>
          <t>16</t>
        </is>
      </c>
      <c r="K17" s="30">
        <f>MAX(0,(SUMIFS('Daten'!$F$2:$F$5000,'Daten'!$I$2:$I$5000,"&gt;0"))-M16*(IFERROR(SUMPRODUCT('Daten'!$I$2:$I$5000,'Daten'!$E$2:$E$5000)/SUMIFS('Daten'!$I$2:$I$5000,'Daten'!$I$2:$I$5000,"&gt;0"),0)/100))</f>
        <v/>
      </c>
      <c r="L17" s="30">
        <f>M16*(IFERROR(SUMPRODUCT('Daten'!$I$2:$I$5000,'Daten'!$E$2:$E$5000)/SUMIFS('Daten'!$I$2:$I$5000,'Daten'!$I$2:$I$5000,"&gt;0"),0)/100)</f>
        <v/>
      </c>
      <c r="M17" s="30">
        <f>MAX(0,M16-K17)</f>
        <v/>
      </c>
    </row>
    <row r="18">
      <c r="A18" s="32" t="inlineStr">
        <is>
          <t>Restschuld gesamt</t>
        </is>
      </c>
      <c r="B18" s="37">
        <f>SUM('Daten'!$I$2:$I$5000)</f>
        <v/>
      </c>
      <c r="J18" s="33" t="inlineStr">
        <is>
          <t>17</t>
        </is>
      </c>
      <c r="K18" s="30">
        <f>MAX(0,(SUMIFS('Daten'!$F$2:$F$5000,'Daten'!$I$2:$I$5000,"&gt;0"))-M17*(IFERROR(SUMPRODUCT('Daten'!$I$2:$I$5000,'Daten'!$E$2:$E$5000)/SUMIFS('Daten'!$I$2:$I$5000,'Daten'!$I$2:$I$5000,"&gt;0"),0)/100))</f>
        <v/>
      </c>
      <c r="L18" s="30">
        <f>M17*(IFERROR(SUMPRODUCT('Daten'!$I$2:$I$5000,'Daten'!$E$2:$E$5000)/SUMIFS('Daten'!$I$2:$I$5000,'Daten'!$I$2:$I$5000,"&gt;0"),0)/100)</f>
        <v/>
      </c>
      <c r="M18" s="30">
        <f>MAX(0,M17-K18)</f>
        <v/>
      </c>
    </row>
    <row r="19">
      <c r="A19" s="32" t="inlineStr">
        <is>
          <t>Monatsrate gesamt</t>
        </is>
      </c>
      <c r="B19" s="37">
        <f>SUM('Daten'!$F$2:$F$5000)</f>
        <v/>
      </c>
      <c r="J19" s="33" t="inlineStr">
        <is>
          <t>18</t>
        </is>
      </c>
      <c r="K19" s="30">
        <f>MAX(0,(SUMIFS('Daten'!$F$2:$F$5000,'Daten'!$I$2:$I$5000,"&gt;0"))-M18*(IFERROR(SUMPRODUCT('Daten'!$I$2:$I$5000,'Daten'!$E$2:$E$5000)/SUMIFS('Daten'!$I$2:$I$5000,'Daten'!$I$2:$I$5000,"&gt;0"),0)/100))</f>
        <v/>
      </c>
      <c r="L19" s="30">
        <f>M18*(IFERROR(SUMPRODUCT('Daten'!$I$2:$I$5000,'Daten'!$E$2:$E$5000)/SUMIFS('Daten'!$I$2:$I$5000,'Daten'!$I$2:$I$5000,"&gt;0"),0)/100)</f>
        <v/>
      </c>
      <c r="M19" s="30">
        <f>MAX(0,M18-K19)</f>
        <v/>
      </c>
    </row>
    <row r="20">
      <c r="A20" s="32" t="inlineStr">
        <is>
          <t>Ø Zins</t>
        </is>
      </c>
      <c r="B20" s="38">
        <f>IFERROR(SUMPRODUCT('Daten'!$I$2:$I$5000,'Daten'!$E$2:$E$5000)/SUM('Daten'!$I$2:$I$5000),0)</f>
        <v/>
      </c>
      <c r="J20" s="33" t="inlineStr">
        <is>
          <t>19</t>
        </is>
      </c>
      <c r="K20" s="30">
        <f>MAX(0,(SUMIFS('Daten'!$F$2:$F$5000,'Daten'!$I$2:$I$5000,"&gt;0"))-M19*(IFERROR(SUMPRODUCT('Daten'!$I$2:$I$5000,'Daten'!$E$2:$E$5000)/SUMIFS('Daten'!$I$2:$I$5000,'Daten'!$I$2:$I$5000,"&gt;0"),0)/100))</f>
        <v/>
      </c>
      <c r="L20" s="30">
        <f>M19*(IFERROR(SUMPRODUCT('Daten'!$I$2:$I$5000,'Daten'!$E$2:$E$5000)/SUMIFS('Daten'!$I$2:$I$5000,'Daten'!$I$2:$I$5000,"&gt;0"),0)/100)</f>
        <v/>
      </c>
      <c r="M20" s="30">
        <f>MAX(0,M19-K20)</f>
        <v/>
      </c>
    </row>
    <row r="21">
      <c r="A21" s="32" t="inlineStr">
        <is>
          <t>Tilgung gesamt</t>
        </is>
      </c>
      <c r="B21" s="37">
        <f>SUMPRODUCT('Daten'!$F$2:$F$5000,'Daten'!$H$2:$H$5000)</f>
        <v/>
      </c>
      <c r="J21" s="33" t="inlineStr">
        <is>
          <t>20</t>
        </is>
      </c>
      <c r="K21" s="30">
        <f>MAX(0,(SUMIFS('Daten'!$F$2:$F$5000,'Daten'!$I$2:$I$5000,"&gt;0"))-M20*(IFERROR(SUMPRODUCT('Daten'!$I$2:$I$5000,'Daten'!$E$2:$E$5000)/SUMIFS('Daten'!$I$2:$I$5000,'Daten'!$I$2:$I$5000,"&gt;0"),0)/100))</f>
        <v/>
      </c>
      <c r="L21" s="30">
        <f>M20*(IFERROR(SUMPRODUCT('Daten'!$I$2:$I$5000,'Daten'!$E$2:$E$5000)/SUMIFS('Daten'!$I$2:$I$5000,'Daten'!$I$2:$I$5000,"&gt;0"),0)/100)</f>
        <v/>
      </c>
      <c r="M21" s="30">
        <f>MAX(0,M20-K21)</f>
        <v/>
      </c>
    </row>
    <row r="22">
      <c r="A22" s="32" t="inlineStr">
        <is>
          <t>Längste Laufzeit</t>
        </is>
      </c>
      <c r="B22" s="36">
        <f>MAX('Daten'!$G$2:$G$5000-'Daten'!$H$2:$H$5000)</f>
        <v/>
      </c>
      <c r="J22" s="33" t="inlineStr">
        <is>
          <t>21</t>
        </is>
      </c>
      <c r="K22" s="30">
        <f>MAX(0,(SUMIFS('Daten'!$F$2:$F$5000,'Daten'!$I$2:$I$5000,"&gt;0"))-M21*(IFERROR(SUMPRODUCT('Daten'!$I$2:$I$5000,'Daten'!$E$2:$E$5000)/SUMIFS('Daten'!$I$2:$I$5000,'Daten'!$I$2:$I$5000,"&gt;0"),0)/100))</f>
        <v/>
      </c>
      <c r="L22" s="30">
        <f>M21*(IFERROR(SUMPRODUCT('Daten'!$I$2:$I$5000,'Daten'!$E$2:$E$5000)/SUMIFS('Daten'!$I$2:$I$5000,'Daten'!$I$2:$I$5000,"&gt;0"),0)/100)</f>
        <v/>
      </c>
      <c r="M22" s="30">
        <f>MAX(0,M21-K22)</f>
        <v/>
      </c>
    </row>
    <row r="23">
      <c r="A23" s="32" t="inlineStr">
        <is>
          <t>Kürzeste Laufzeit</t>
        </is>
      </c>
      <c r="B23" s="36">
        <f>MIN(IF('Daten'!$I$2:$I$5000&gt;0,'Daten'!$G$2:$G$5000-'Daten'!$H$2:$H$5000))</f>
        <v/>
      </c>
      <c r="J23" s="33" t="inlineStr">
        <is>
          <t>22</t>
        </is>
      </c>
      <c r="K23" s="30">
        <f>MAX(0,(SUMIFS('Daten'!$F$2:$F$5000,'Daten'!$I$2:$I$5000,"&gt;0"))-M22*(IFERROR(SUMPRODUCT('Daten'!$I$2:$I$5000,'Daten'!$E$2:$E$5000)/SUMIFS('Daten'!$I$2:$I$5000,'Daten'!$I$2:$I$5000,"&gt;0"),0)/100))</f>
        <v/>
      </c>
      <c r="L23" s="30">
        <f>M22*(IFERROR(SUMPRODUCT('Daten'!$I$2:$I$5000,'Daten'!$E$2:$E$5000)/SUMIFS('Daten'!$I$2:$I$5000,'Daten'!$I$2:$I$5000,"&gt;0"),0)/100)</f>
        <v/>
      </c>
      <c r="M23" s="30">
        <f>MAX(0,M22-K23)</f>
        <v/>
      </c>
    </row>
    <row r="24">
      <c r="A24" s="32" t="inlineStr">
        <is>
          <t>Aufnahme gesamt</t>
        </is>
      </c>
      <c r="B24" s="37">
        <f>SUM('Daten'!$D$2:$D$5000)</f>
        <v/>
      </c>
      <c r="J24" s="33" t="inlineStr">
        <is>
          <t>23</t>
        </is>
      </c>
      <c r="K24" s="30">
        <f>MAX(0,(SUMIFS('Daten'!$F$2:$F$5000,'Daten'!$I$2:$I$5000,"&gt;0"))-M23*(IFERROR(SUMPRODUCT('Daten'!$I$2:$I$5000,'Daten'!$E$2:$E$5000)/SUMIFS('Daten'!$I$2:$I$5000,'Daten'!$I$2:$I$5000,"&gt;0"),0)/100))</f>
        <v/>
      </c>
      <c r="L24" s="30">
        <f>M23*(IFERROR(SUMPRODUCT('Daten'!$I$2:$I$5000,'Daten'!$E$2:$E$5000)/SUMIFS('Daten'!$I$2:$I$5000,'Daten'!$I$2:$I$5000,"&gt;0"),0)/100)</f>
        <v/>
      </c>
      <c r="M24" s="30">
        <f>MAX(0,M23-K24)</f>
        <v/>
      </c>
    </row>
    <row r="25">
      <c r="J25" s="33" t="inlineStr">
        <is>
          <t>24</t>
        </is>
      </c>
      <c r="K25" s="30">
        <f>MAX(0,(SUMIFS('Daten'!$F$2:$F$5000,'Daten'!$I$2:$I$5000,"&gt;0"))-M24*(IFERROR(SUMPRODUCT('Daten'!$I$2:$I$5000,'Daten'!$E$2:$E$5000)/SUMIFS('Daten'!$I$2:$I$5000,'Daten'!$I$2:$I$5000,"&gt;0"),0)/100))</f>
        <v/>
      </c>
      <c r="L25" s="30">
        <f>M24*(IFERROR(SUMPRODUCT('Daten'!$I$2:$I$5000,'Daten'!$E$2:$E$5000)/SUMIFS('Daten'!$I$2:$I$5000,'Daten'!$I$2:$I$5000,"&gt;0"),0)/100)</f>
        <v/>
      </c>
      <c r="M25" s="30">
        <f>MAX(0,M24-K25)</f>
        <v/>
      </c>
    </row>
    <row r="26">
      <c r="J26" s="33" t="inlineStr">
        <is>
          <t>25</t>
        </is>
      </c>
      <c r="K26" s="30">
        <f>MAX(0,(SUMIFS('Daten'!$F$2:$F$5000,'Daten'!$I$2:$I$5000,"&gt;0"))-M25*(IFERROR(SUMPRODUCT('Daten'!$I$2:$I$5000,'Daten'!$E$2:$E$5000)/SUMIFS('Daten'!$I$2:$I$5000,'Daten'!$I$2:$I$5000,"&gt;0"),0)/100))</f>
        <v/>
      </c>
      <c r="L26" s="30">
        <f>M25*(IFERROR(SUMPRODUCT('Daten'!$I$2:$I$5000,'Daten'!$E$2:$E$5000)/SUMIFS('Daten'!$I$2:$I$5000,'Daten'!$I$2:$I$5000,"&gt;0"),0)/100)</f>
        <v/>
      </c>
      <c r="M26" s="30">
        <f>MAX(0,M25-K26)</f>
        <v/>
      </c>
    </row>
    <row r="27">
      <c r="J27" s="33" t="inlineStr">
        <is>
          <t>26</t>
        </is>
      </c>
      <c r="K27" s="30">
        <f>MAX(0,(SUMIFS('Daten'!$F$2:$F$5000,'Daten'!$I$2:$I$5000,"&gt;0"))-M26*(IFERROR(SUMPRODUCT('Daten'!$I$2:$I$5000,'Daten'!$E$2:$E$5000)/SUMIFS('Daten'!$I$2:$I$5000,'Daten'!$I$2:$I$5000,"&gt;0"),0)/100))</f>
        <v/>
      </c>
      <c r="L27" s="30">
        <f>M26*(IFERROR(SUMPRODUCT('Daten'!$I$2:$I$5000,'Daten'!$E$2:$E$5000)/SUMIFS('Daten'!$I$2:$I$5000,'Daten'!$I$2:$I$5000,"&gt;0"),0)/100)</f>
        <v/>
      </c>
      <c r="M27" s="30">
        <f>MAX(0,M26-K27)</f>
        <v/>
      </c>
    </row>
    <row r="28">
      <c r="J28" s="33" t="inlineStr">
        <is>
          <t>27</t>
        </is>
      </c>
      <c r="K28" s="30">
        <f>MAX(0,(SUMIFS('Daten'!$F$2:$F$5000,'Daten'!$I$2:$I$5000,"&gt;0"))-M27*(IFERROR(SUMPRODUCT('Daten'!$I$2:$I$5000,'Daten'!$E$2:$E$5000)/SUMIFS('Daten'!$I$2:$I$5000,'Daten'!$I$2:$I$5000,"&gt;0"),0)/100))</f>
        <v/>
      </c>
      <c r="L28" s="30">
        <f>M27*(IFERROR(SUMPRODUCT('Daten'!$I$2:$I$5000,'Daten'!$E$2:$E$5000)/SUMIFS('Daten'!$I$2:$I$5000,'Daten'!$I$2:$I$5000,"&gt;0"),0)/100)</f>
        <v/>
      </c>
      <c r="M28" s="30">
        <f>MAX(0,M27-K28)</f>
        <v/>
      </c>
    </row>
    <row r="29">
      <c r="J29" s="33" t="inlineStr">
        <is>
          <t>28</t>
        </is>
      </c>
      <c r="K29" s="30">
        <f>MAX(0,(SUMIFS('Daten'!$F$2:$F$5000,'Daten'!$I$2:$I$5000,"&gt;0"))-M28*(IFERROR(SUMPRODUCT('Daten'!$I$2:$I$5000,'Daten'!$E$2:$E$5000)/SUMIFS('Daten'!$I$2:$I$5000,'Daten'!$I$2:$I$5000,"&gt;0"),0)/100))</f>
        <v/>
      </c>
      <c r="L29" s="30">
        <f>M28*(IFERROR(SUMPRODUCT('Daten'!$I$2:$I$5000,'Daten'!$E$2:$E$5000)/SUMIFS('Daten'!$I$2:$I$5000,'Daten'!$I$2:$I$5000,"&gt;0"),0)/100)</f>
        <v/>
      </c>
      <c r="M29" s="30">
        <f>MAX(0,M28-K29)</f>
        <v/>
      </c>
    </row>
    <row r="30">
      <c r="J30" s="33" t="inlineStr">
        <is>
          <t>29</t>
        </is>
      </c>
      <c r="K30" s="30">
        <f>MAX(0,(SUMIFS('Daten'!$F$2:$F$5000,'Daten'!$I$2:$I$5000,"&gt;0"))-M29*(IFERROR(SUMPRODUCT('Daten'!$I$2:$I$5000,'Daten'!$E$2:$E$5000)/SUMIFS('Daten'!$I$2:$I$5000,'Daten'!$I$2:$I$5000,"&gt;0"),0)/100))</f>
        <v/>
      </c>
      <c r="L30" s="30">
        <f>M29*(IFERROR(SUMPRODUCT('Daten'!$I$2:$I$5000,'Daten'!$E$2:$E$5000)/SUMIFS('Daten'!$I$2:$I$5000,'Daten'!$I$2:$I$5000,"&gt;0"),0)/100)</f>
        <v/>
      </c>
      <c r="M30" s="30">
        <f>MAX(0,M29-K30)</f>
        <v/>
      </c>
    </row>
    <row r="31">
      <c r="J31" s="33" t="inlineStr">
        <is>
          <t>30</t>
        </is>
      </c>
      <c r="K31" s="30">
        <f>MAX(0,(SUMIFS('Daten'!$F$2:$F$5000,'Daten'!$I$2:$I$5000,"&gt;0"))-M30*(IFERROR(SUMPRODUCT('Daten'!$I$2:$I$5000,'Daten'!$E$2:$E$5000)/SUMIFS('Daten'!$I$2:$I$5000,'Daten'!$I$2:$I$5000,"&gt;0"),0)/100))</f>
        <v/>
      </c>
      <c r="L31" s="30">
        <f>M30*(IFERROR(SUMPRODUCT('Daten'!$I$2:$I$5000,'Daten'!$E$2:$E$5000)/SUMIFS('Daten'!$I$2:$I$5000,'Daten'!$I$2:$I$5000,"&gt;0"),0)/100)</f>
        <v/>
      </c>
      <c r="M31" s="30">
        <f>MAX(0,M30-K31)</f>
        <v/>
      </c>
    </row>
    <row r="32">
      <c r="J32" s="33" t="inlineStr">
        <is>
          <t>31</t>
        </is>
      </c>
      <c r="K32" s="30">
        <f>MAX(0,(SUMIFS('Daten'!$F$2:$F$5000,'Daten'!$I$2:$I$5000,"&gt;0"))-M31*(IFERROR(SUMPRODUCT('Daten'!$I$2:$I$5000,'Daten'!$E$2:$E$5000)/SUMIFS('Daten'!$I$2:$I$5000,'Daten'!$I$2:$I$5000,"&gt;0"),0)/100))</f>
        <v/>
      </c>
      <c r="L32" s="30">
        <f>M31*(IFERROR(SUMPRODUCT('Daten'!$I$2:$I$5000,'Daten'!$E$2:$E$5000)/SUMIFS('Daten'!$I$2:$I$5000,'Daten'!$I$2:$I$5000,"&gt;0"),0)/100)</f>
        <v/>
      </c>
      <c r="M32" s="30">
        <f>MAX(0,M31-K32)</f>
        <v/>
      </c>
    </row>
    <row r="33">
      <c r="J33" s="33" t="inlineStr">
        <is>
          <t>32</t>
        </is>
      </c>
      <c r="K33" s="30">
        <f>MAX(0,(SUMIFS('Daten'!$F$2:$F$5000,'Daten'!$I$2:$I$5000,"&gt;0"))-M32*(IFERROR(SUMPRODUCT('Daten'!$I$2:$I$5000,'Daten'!$E$2:$E$5000)/SUMIFS('Daten'!$I$2:$I$5000,'Daten'!$I$2:$I$5000,"&gt;0"),0)/100))</f>
        <v/>
      </c>
      <c r="L33" s="30">
        <f>M32*(IFERROR(SUMPRODUCT('Daten'!$I$2:$I$5000,'Daten'!$E$2:$E$5000)/SUMIFS('Daten'!$I$2:$I$5000,'Daten'!$I$2:$I$5000,"&gt;0"),0)/100)</f>
        <v/>
      </c>
      <c r="M33" s="30">
        <f>MAX(0,M32-K33)</f>
        <v/>
      </c>
    </row>
    <row r="34">
      <c r="J34" s="33" t="inlineStr">
        <is>
          <t>33</t>
        </is>
      </c>
      <c r="K34" s="30">
        <f>MAX(0,(SUMIFS('Daten'!$F$2:$F$5000,'Daten'!$I$2:$I$5000,"&gt;0"))-M33*(IFERROR(SUMPRODUCT('Daten'!$I$2:$I$5000,'Daten'!$E$2:$E$5000)/SUMIFS('Daten'!$I$2:$I$5000,'Daten'!$I$2:$I$5000,"&gt;0"),0)/100))</f>
        <v/>
      </c>
      <c r="L34" s="30">
        <f>M33*(IFERROR(SUMPRODUCT('Daten'!$I$2:$I$5000,'Daten'!$E$2:$E$5000)/SUMIFS('Daten'!$I$2:$I$5000,'Daten'!$I$2:$I$5000,"&gt;0"),0)/100)</f>
        <v/>
      </c>
      <c r="M34" s="30">
        <f>MAX(0,M33-K34)</f>
        <v/>
      </c>
    </row>
    <row r="35">
      <c r="J35" s="33" t="inlineStr">
        <is>
          <t>34</t>
        </is>
      </c>
      <c r="K35" s="30">
        <f>MAX(0,(SUMIFS('Daten'!$F$2:$F$5000,'Daten'!$I$2:$I$5000,"&gt;0"))-M34*(IFERROR(SUMPRODUCT('Daten'!$I$2:$I$5000,'Daten'!$E$2:$E$5000)/SUMIFS('Daten'!$I$2:$I$5000,'Daten'!$I$2:$I$5000,"&gt;0"),0)/100))</f>
        <v/>
      </c>
      <c r="L35" s="30">
        <f>M34*(IFERROR(SUMPRODUCT('Daten'!$I$2:$I$5000,'Daten'!$E$2:$E$5000)/SUMIFS('Daten'!$I$2:$I$5000,'Daten'!$I$2:$I$5000,"&gt;0"),0)/100)</f>
        <v/>
      </c>
      <c r="M35" s="30">
        <f>MAX(0,M34-K35)</f>
        <v/>
      </c>
    </row>
    <row r="36">
      <c r="J36" s="33" t="inlineStr">
        <is>
          <t>35</t>
        </is>
      </c>
      <c r="K36" s="30">
        <f>MAX(0,(SUMIFS('Daten'!$F$2:$F$5000,'Daten'!$I$2:$I$5000,"&gt;0"))-M35*(IFERROR(SUMPRODUCT('Daten'!$I$2:$I$5000,'Daten'!$E$2:$E$5000)/SUMIFS('Daten'!$I$2:$I$5000,'Daten'!$I$2:$I$5000,"&gt;0"),0)/100))</f>
        <v/>
      </c>
      <c r="L36" s="30">
        <f>M35*(IFERROR(SUMPRODUCT('Daten'!$I$2:$I$5000,'Daten'!$E$2:$E$5000)/SUMIFS('Daten'!$I$2:$I$5000,'Daten'!$I$2:$I$5000,"&gt;0"),0)/100)</f>
        <v/>
      </c>
      <c r="M36" s="30">
        <f>MAX(0,M35-K36)</f>
        <v/>
      </c>
    </row>
    <row r="37">
      <c r="J37" s="33" t="inlineStr">
        <is>
          <t>36</t>
        </is>
      </c>
      <c r="K37" s="30">
        <f>MAX(0,(SUMIFS('Daten'!$F$2:$F$5000,'Daten'!$I$2:$I$5000,"&gt;0"))-M36*(IFERROR(SUMPRODUCT('Daten'!$I$2:$I$5000,'Daten'!$E$2:$E$5000)/SUMIFS('Daten'!$I$2:$I$5000,'Daten'!$I$2:$I$5000,"&gt;0"),0)/100))</f>
        <v/>
      </c>
      <c r="L37" s="30">
        <f>M36*(IFERROR(SUMPRODUCT('Daten'!$I$2:$I$5000,'Daten'!$E$2:$E$5000)/SUMIFS('Daten'!$I$2:$I$5000,'Daten'!$I$2:$I$5000,"&gt;0"),0)/100)</f>
        <v/>
      </c>
      <c r="M37" s="30">
        <f>MAX(0,M36-K37)</f>
        <v/>
      </c>
    </row>
  </sheetData>
  <conditionalFormatting sqref="B2:B7">
    <cfRule type="dataBar" priority="1">
      <dataBar>
        <cfvo type="min"/>
        <cfvo type="max"/>
        <color rgb="00DB2777"/>
      </dataBar>
    </cfRule>
  </conditionalFormatting>
  <conditionalFormatting sqref="G2:G6">
    <cfRule type="dataBar" priority="2">
      <dataBar>
        <cfvo type="min"/>
        <cfvo type="max"/>
        <color rgb="00D97706"/>
      </dataBar>
    </cfRule>
  </conditionalFormatting>
  <conditionalFormatting sqref="M2:M37">
    <cfRule type="dataBar" priority="3">
      <dataBar>
        <cfvo type="min"/>
        <cfvo type="max"/>
        <color rgb="004F46E5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2026-06-02T15:44:51Z</dcterms:created>
  <dcterms:modified xmlns:dcterms="http://purl.org/dc/terms/" xmlns:xsi="http://www.w3.org/2001/XMLSchema-instance" xsi:type="dcterms:W3CDTF">2026-06-02T15:44:51Z</dcterms:modified>
</cp:coreProperties>
</file>