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Veri" sheetId="2" state="visible" r:id="rId2"/>
    <sheet xmlns:r="http://schemas.openxmlformats.org/officeDocument/2006/relationships" name="Hesaplar" sheetId="3" state="visible" r:id="rId3"/>
  </sheets>
  <definedNames>
    <definedName name="_xlnm.Print_Area" localSheetId="0">'Dashboard'!$A$1:$Q$60</definedName>
    <definedName name="_xlnm._FilterDatabase" localSheetId="1" hidden="1">'Veri'!$A$1:$H$21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&quot; ₺&quot;;(#,##0)&quot; ₺&quot;"/>
    <numFmt numFmtId="165" formatCode="0.0%"/>
    <numFmt numFmtId="166" formatCode="#,##0;(#,##0)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059669"/>
      </patternFill>
    </fill>
    <fill>
      <patternFill patternType="solid">
        <fgColor rgb="00D97706"/>
      </patternFill>
    </fill>
    <fill>
      <patternFill patternType="solid">
        <fgColor rgb="004F46E5"/>
      </patternFill>
    </fill>
    <fill>
      <patternFill patternType="solid">
        <fgColor rgb="000D9488"/>
      </patternFill>
    </fill>
    <fill>
      <patternFill patternType="solid">
        <fgColor rgb="00DB2777"/>
      </patternFill>
    </fill>
  </fills>
  <borders count="11">
    <border>
      <left/>
      <right/>
      <top/>
      <bottom/>
      <diagonal/>
    </border>
    <border>
      <left/>
      <right/>
      <top/>
      <bottom style="thin">
        <color rgb="00D4D4D8"/>
      </bottom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3" borderId="0" pivotButton="0" quotePrefix="0" xfId="0"/>
    <xf numFmtId="0" fontId="6" fillId="3" borderId="0" applyAlignment="1" pivotButton="0" quotePrefix="0" xfId="0">
      <alignment horizontal="left" vertical="center"/>
    </xf>
    <xf numFmtId="0" fontId="7" fillId="3" borderId="2" applyAlignment="1" pivotButton="0" quotePrefix="0" xfId="0">
      <alignment horizontal="left" vertical="center"/>
    </xf>
    <xf numFmtId="0" fontId="0" fillId="0" borderId="2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8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4" fontId="9" fillId="3" borderId="6" applyAlignment="1" pivotButton="0" quotePrefix="0" xfId="0">
      <alignment horizontal="left" vertical="center" indent="1"/>
    </xf>
    <xf numFmtId="165" fontId="9" fillId="3" borderId="6" applyAlignment="1" pivotButton="0" quotePrefix="0" xfId="0">
      <alignment horizontal="left" vertical="center" indent="1"/>
    </xf>
    <xf numFmtId="49" fontId="9" fillId="3" borderId="6" applyAlignment="1" pivotButton="0" quotePrefix="0" xfId="0">
      <alignment horizontal="left" vertical="center" indent="1"/>
    </xf>
    <xf numFmtId="0" fontId="10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1" applyAlignment="1" pivotButton="0" quotePrefix="0" xfId="0">
      <alignment horizontal="left" vertical="bottom"/>
    </xf>
    <xf numFmtId="0" fontId="0" fillId="0" borderId="1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164" fontId="3" fillId="0" borderId="0" pivotButton="0" quotePrefix="0" xfId="0"/>
    <xf numFmtId="165" fontId="3" fillId="0" borderId="0" pivotButton="0" quotePrefix="0" xfId="0"/>
    <xf numFmtId="0" fontId="4" fillId="0" borderId="0" pivotButton="0" quotePrefix="0" xfId="0"/>
    <xf numFmtId="166" fontId="2" fillId="0" borderId="0" pivotButton="0" quotePrefix="0" xfId="0"/>
    <xf numFmtId="164" fontId="2" fillId="0" borderId="0" pivotButton="0" quotePrefix="0" xfId="0"/>
    <xf numFmtId="49" fontId="2" fillId="0" borderId="0" pivotButton="0" quotePrefix="0" xfId="0"/>
    <xf numFmtId="165" fontId="2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5" fillId="0" borderId="0" pivotButton="0" quotePrefix="0" xfId="0"/>
    <xf numFmtId="166" fontId="4" fillId="0" borderId="0" pivotButton="0" quotePrefix="0" xfId="0"/>
    <xf numFmtId="164" fontId="4" fillId="0" borderId="0" pivotButton="0" quotePrefix="0" xfId="0"/>
    <xf numFmtId="165" fontId="4" fillId="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Tür Bazında Değer</a:t>
            </a:r>
          </a:p>
        </rich>
      </tx>
    </title>
    <plotArea>
      <doughnutChart>
        <varyColors val="1"/>
        <ser>
          <idx val="0"/>
          <order val="0"/>
          <tx>
            <strRef>
              <f>'Hesaplar'!C1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8181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059669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0D9488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'Hesaplar'!$A$2:$A$6</f>
            </strRef>
          </cat>
          <val>
            <numRef>
              <f>'Hesaplar'!$C$2:$C$6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Şehir Bazında Değer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'Hesaplar'!G1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'Hesaplar'!$E$2:$E$7</f>
            </strRef>
          </cat>
          <val>
            <numRef>
              <f>'Hesaplar'!$G$2:$G$7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Top 10 Mülk (Getiri %)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'Hesaplar'!J1</f>
            </strRef>
          </tx>
          <spPr>
            <a:solidFill xmlns:a="http://schemas.openxmlformats.org/drawingml/2006/main">
              <a:srgbClr val="4F46E5"/>
            </a:solidFill>
            <a:ln xmlns:a="http://schemas.openxmlformats.org/drawingml/2006/main">
              <a:prstDash val="solid"/>
            </a:ln>
          </spPr>
          <cat>
            <strRef>
              <f>'Hesaplar'!$I$2:$I$11</f>
            </strRef>
          </cat>
          <val>
            <numRef>
              <f>'Hesaplar'!$J$2:$J$11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0.0%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Doluluk Karşılaştırma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'Hesaplar'!K1</f>
            </strRef>
          </tx>
          <spPr>
            <a:solidFill xmlns:a="http://schemas.openxmlformats.org/drawingml/2006/main">
              <a:srgbClr val="D97706"/>
            </a:solidFill>
            <a:ln xmlns:a="http://schemas.openxmlformats.org/drawingml/2006/main">
              <a:prstDash val="solid"/>
            </a:ln>
          </spPr>
          <cat>
            <strRef>
              <f>'Hesaplar'!$I$2:$I$11</f>
            </strRef>
          </cat>
          <val>
            <numRef>
              <f>'Hesaplar'!$K$2:$K$11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0%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E1" authorId="0" shapeId="0">
      <text>
        <t>GİRİŞ: Alım Fiyatı, Mevcut Değer, Aylık Kira, Doluluk sütunlarını düzenleyin.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Gayri̇menkul Portföyü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Mülk, kira, doluluk, getiri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PORTFÖY DEĞERİ</t>
        </is>
      </c>
      <c r="C10" s="13" t="n"/>
      <c r="D10" s="14" t="n"/>
      <c r="E10" s="12" t="inlineStr">
        <is>
          <t>YILLIK KİRA</t>
        </is>
      </c>
      <c r="F10" s="13" t="n"/>
      <c r="G10" s="14" t="n"/>
      <c r="H10" s="12" t="inlineStr">
        <is>
          <t>ORT. GETİRİ %</t>
        </is>
      </c>
      <c r="I10" s="13" t="n"/>
      <c r="J10" s="14" t="n"/>
      <c r="K10" s="12" t="inlineStr">
        <is>
          <t>ORT. DOLULUK</t>
        </is>
      </c>
      <c r="L10" s="13" t="n"/>
      <c r="M10" s="14" t="n"/>
      <c r="N10" s="12" t="inlineStr">
        <is>
          <t>TOP MÜLK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Hesaplar!$B$19</f>
        <v/>
      </c>
      <c r="C11" s="13" t="n"/>
      <c r="D11" s="14" t="n"/>
      <c r="E11" s="15">
        <f>Hesaplar!$B$20</f>
        <v/>
      </c>
      <c r="F11" s="13" t="n"/>
      <c r="G11" s="14" t="n"/>
      <c r="H11" s="16">
        <f>Hesaplar!$B$22</f>
        <v/>
      </c>
      <c r="I11" s="13" t="n"/>
      <c r="J11" s="14" t="n"/>
      <c r="K11" s="16">
        <f>Hesaplar!$B$23</f>
        <v/>
      </c>
      <c r="L11" s="13" t="n"/>
      <c r="M11" s="14" t="n"/>
      <c r="N11" s="17">
        <f>Hesaplar!$B$24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8" t="inlineStr">
        <is>
          <t>Mevcut değerle</t>
        </is>
      </c>
      <c r="C12" s="4" t="n"/>
      <c r="D12" s="19" t="n"/>
      <c r="E12" s="18" t="inlineStr">
        <is>
          <t>Toplam yıllık</t>
        </is>
      </c>
      <c r="F12" s="4" t="n"/>
      <c r="G12" s="19" t="n"/>
      <c r="H12" s="18" t="inlineStr">
        <is>
          <t>Brüt getiri</t>
        </is>
      </c>
      <c r="I12" s="4" t="n"/>
      <c r="J12" s="19" t="n"/>
      <c r="K12" s="18" t="inlineStr">
        <is>
          <t>Doluluk ort.</t>
        </is>
      </c>
      <c r="L12" s="4" t="n"/>
      <c r="M12" s="19" t="n"/>
      <c r="N12" s="18" t="inlineStr">
        <is>
          <t>En yüksek getiri</t>
        </is>
      </c>
      <c r="O12" s="4" t="n"/>
      <c r="P12" s="19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0" t="inlineStr">
        <is>
          <t>ÖZET</t>
        </is>
      </c>
      <c r="C14" s="21" t="n"/>
      <c r="D14" s="21" t="n"/>
      <c r="E14" s="21" t="n"/>
      <c r="F14" s="21" t="n"/>
      <c r="G14" s="21" t="n"/>
      <c r="H14" s="21" t="n"/>
      <c r="I14" s="21" t="n"/>
      <c r="J14" s="21" t="n"/>
      <c r="K14" s="21" t="n"/>
      <c r="L14" s="21" t="n"/>
      <c r="M14" s="21" t="n"/>
      <c r="N14" s="21" t="n"/>
      <c r="O14" s="21" t="n"/>
      <c r="P14" s="21" t="n"/>
      <c r="Q14" s="21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0" t="inlineStr">
        <is>
          <t>DAĞILIM &amp; TOP MÜLKLER</t>
        </is>
      </c>
      <c r="C30" s="21" t="n"/>
      <c r="D30" s="21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2" t="inlineStr">
        <is>
          <t>Veri kaynağı: 'Veri' sayfası · Hesaplamalar: 'Hesaplar' sayfası · Değerleri değiştirince dashboard otomatik güncellenir.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3" customWidth="1" min="2" max="2"/>
    <col width="13" customWidth="1" min="3" max="3"/>
    <col width="15" customWidth="1" min="4" max="4"/>
    <col width="15" customWidth="1" min="5" max="5"/>
    <col width="14" customWidth="1" min="6" max="6"/>
    <col width="12" customWidth="1" min="7" max="7"/>
    <col width="14" customWidth="1" min="8" max="8"/>
  </cols>
  <sheetData>
    <row r="1">
      <c r="A1" s="23" t="inlineStr">
        <is>
          <t>MÜLK ADI</t>
        </is>
      </c>
      <c r="B1" s="23" t="inlineStr">
        <is>
          <t>ŞEHIR</t>
        </is>
      </c>
      <c r="C1" s="23" t="inlineStr">
        <is>
          <t>TÜR</t>
        </is>
      </c>
      <c r="D1" s="23" t="inlineStr">
        <is>
          <t>ALIM FIYATI</t>
        </is>
      </c>
      <c r="E1" s="23" t="inlineStr">
        <is>
          <t>MEVCUT DEĞER</t>
        </is>
      </c>
      <c r="F1" s="23" t="inlineStr">
        <is>
          <t>AYLIK KIRA</t>
        </is>
      </c>
      <c r="G1" s="23" t="inlineStr">
        <is>
          <t>DOLULUK %</t>
        </is>
      </c>
      <c r="H1" s="23" t="inlineStr">
        <is>
          <t>YILLIK GETIRI %</t>
        </is>
      </c>
    </row>
    <row r="2">
      <c r="A2" s="24" t="inlineStr">
        <is>
          <t>Mülk #1000</t>
        </is>
      </c>
      <c r="B2" s="24" t="inlineStr">
        <is>
          <t>İzmir</t>
        </is>
      </c>
      <c r="C2" s="24" t="inlineStr">
        <is>
          <t>Mağaza</t>
        </is>
      </c>
      <c r="D2" s="25" t="n">
        <v>5069172</v>
      </c>
      <c r="E2" s="25" t="n">
        <v>4846897</v>
      </c>
      <c r="F2" s="25" t="n">
        <v>39949</v>
      </c>
      <c r="G2" s="26" t="n">
        <v>0.92</v>
      </c>
      <c r="H2" s="26" t="n">
        <v>0.091</v>
      </c>
    </row>
    <row r="3">
      <c r="A3" s="24" t="inlineStr">
        <is>
          <t>Mülk #1001</t>
        </is>
      </c>
      <c r="B3" s="24" t="inlineStr">
        <is>
          <t>Ankara</t>
        </is>
      </c>
      <c r="C3" s="24" t="inlineStr">
        <is>
          <t>Mağaza</t>
        </is>
      </c>
      <c r="D3" s="25" t="n">
        <v>7866068</v>
      </c>
      <c r="E3" s="25" t="n">
        <v>8236689</v>
      </c>
      <c r="F3" s="25" t="n">
        <v>60944</v>
      </c>
      <c r="G3" s="26" t="n">
        <v>0.65</v>
      </c>
      <c r="H3" s="26" t="n">
        <v>0.058</v>
      </c>
    </row>
    <row r="4">
      <c r="A4" s="24" t="inlineStr">
        <is>
          <t>Mülk #1002</t>
        </is>
      </c>
      <c r="B4" s="24" t="inlineStr">
        <is>
          <t>Antalya</t>
        </is>
      </c>
      <c r="C4" s="24" t="inlineStr">
        <is>
          <t>Mağaza</t>
        </is>
      </c>
      <c r="D4" s="25" t="n">
        <v>3545652</v>
      </c>
      <c r="E4" s="25" t="n">
        <v>5044056</v>
      </c>
      <c r="F4" s="25" t="n">
        <v>35877</v>
      </c>
      <c r="G4" s="26" t="n">
        <v>0.85</v>
      </c>
      <c r="H4" s="26" t="n">
        <v>0.073</v>
      </c>
    </row>
    <row r="5">
      <c r="A5" s="24" t="inlineStr">
        <is>
          <t>Mülk #1003</t>
        </is>
      </c>
      <c r="B5" s="24" t="inlineStr">
        <is>
          <t>Eskişehir</t>
        </is>
      </c>
      <c r="C5" s="24" t="inlineStr">
        <is>
          <t>Depo</t>
        </is>
      </c>
      <c r="D5" s="25" t="n">
        <v>1133716</v>
      </c>
      <c r="E5" s="25" t="n">
        <v>1231069</v>
      </c>
      <c r="F5" s="25" t="n">
        <v>7049</v>
      </c>
      <c r="G5" s="26" t="n">
        <v>0.86</v>
      </c>
      <c r="H5" s="26" t="n">
        <v>0.059</v>
      </c>
    </row>
    <row r="6">
      <c r="A6" s="24" t="inlineStr">
        <is>
          <t>Mülk #1004</t>
        </is>
      </c>
      <c r="B6" s="24" t="inlineStr">
        <is>
          <t>İstanbul</t>
        </is>
      </c>
      <c r="C6" s="24" t="inlineStr">
        <is>
          <t>Arsa</t>
        </is>
      </c>
      <c r="D6" s="25" t="n">
        <v>1645832</v>
      </c>
      <c r="E6" s="25" t="n">
        <v>1982287</v>
      </c>
      <c r="F6" s="25" t="n">
        <v>7962</v>
      </c>
      <c r="G6" s="26" t="n">
        <v>0.83</v>
      </c>
      <c r="H6" s="26" t="n">
        <v>0.04</v>
      </c>
    </row>
    <row r="7">
      <c r="A7" s="24" t="inlineStr">
        <is>
          <t>Mülk #1005</t>
        </is>
      </c>
      <c r="B7" s="24" t="inlineStr">
        <is>
          <t>Antalya</t>
        </is>
      </c>
      <c r="C7" s="24" t="inlineStr">
        <is>
          <t>Konut</t>
        </is>
      </c>
      <c r="D7" s="25" t="n">
        <v>932410</v>
      </c>
      <c r="E7" s="25" t="n">
        <v>1050718</v>
      </c>
      <c r="F7" s="25" t="n">
        <v>6506</v>
      </c>
      <c r="G7" s="26" t="n">
        <v>0.71</v>
      </c>
      <c r="H7" s="26" t="n">
        <v>0.053</v>
      </c>
    </row>
    <row r="8">
      <c r="A8" s="24" t="inlineStr">
        <is>
          <t>Mülk #1006</t>
        </is>
      </c>
      <c r="B8" s="24" t="inlineStr">
        <is>
          <t>İzmir</t>
        </is>
      </c>
      <c r="C8" s="24" t="inlineStr">
        <is>
          <t>Konut</t>
        </is>
      </c>
      <c r="D8" s="25" t="n">
        <v>5678552</v>
      </c>
      <c r="E8" s="25" t="n">
        <v>8085229</v>
      </c>
      <c r="F8" s="25" t="n">
        <v>52469</v>
      </c>
      <c r="G8" s="26" t="n">
        <v>0.99</v>
      </c>
      <c r="H8" s="26" t="n">
        <v>0.077</v>
      </c>
    </row>
    <row r="9">
      <c r="A9" s="24" t="inlineStr">
        <is>
          <t>Mülk #1007</t>
        </is>
      </c>
      <c r="B9" s="24" t="inlineStr">
        <is>
          <t>Eskişehir</t>
        </is>
      </c>
      <c r="C9" s="24" t="inlineStr">
        <is>
          <t>Mağaza</t>
        </is>
      </c>
      <c r="D9" s="25" t="n">
        <v>1397187</v>
      </c>
      <c r="E9" s="25" t="n">
        <v>1568466</v>
      </c>
      <c r="F9" s="25" t="n">
        <v>6687</v>
      </c>
      <c r="G9" s="26" t="n">
        <v>0.79</v>
      </c>
      <c r="H9" s="26" t="n">
        <v>0.04</v>
      </c>
    </row>
    <row r="10">
      <c r="A10" s="24" t="inlineStr">
        <is>
          <t>Mülk #1008</t>
        </is>
      </c>
      <c r="B10" s="24" t="inlineStr">
        <is>
          <t>Antalya</t>
        </is>
      </c>
      <c r="C10" s="24" t="inlineStr">
        <is>
          <t>Arsa</t>
        </is>
      </c>
      <c r="D10" s="25" t="n">
        <v>4474770</v>
      </c>
      <c r="E10" s="25" t="n">
        <v>6800713</v>
      </c>
      <c r="F10" s="25" t="n">
        <v>22568</v>
      </c>
      <c r="G10" s="26" t="n">
        <v>0.77</v>
      </c>
      <c r="H10" s="26" t="n">
        <v>0.031</v>
      </c>
    </row>
    <row r="11">
      <c r="A11" s="24" t="inlineStr">
        <is>
          <t>Mülk #1009</t>
        </is>
      </c>
      <c r="B11" s="24" t="inlineStr">
        <is>
          <t>Eskişehir</t>
        </is>
      </c>
      <c r="C11" s="24" t="inlineStr">
        <is>
          <t>Konut</t>
        </is>
      </c>
      <c r="D11" s="25" t="n">
        <v>5607335</v>
      </c>
      <c r="E11" s="25" t="n">
        <v>6179510</v>
      </c>
      <c r="F11" s="25" t="n">
        <v>49031</v>
      </c>
      <c r="G11" s="26" t="n">
        <v>0.86</v>
      </c>
      <c r="H11" s="26" t="n">
        <v>0.082</v>
      </c>
    </row>
    <row r="12">
      <c r="A12" s="24" t="inlineStr">
        <is>
          <t>Mülk #1010</t>
        </is>
      </c>
      <c r="B12" s="24" t="inlineStr">
        <is>
          <t>Antalya</t>
        </is>
      </c>
      <c r="C12" s="24" t="inlineStr">
        <is>
          <t>Depo</t>
        </is>
      </c>
      <c r="D12" s="25" t="n">
        <v>5729150</v>
      </c>
      <c r="E12" s="25" t="n">
        <v>8585653</v>
      </c>
      <c r="F12" s="25" t="n">
        <v>49353</v>
      </c>
      <c r="G12" s="26" t="n">
        <v>0.86</v>
      </c>
      <c r="H12" s="26" t="n">
        <v>0.059</v>
      </c>
    </row>
    <row r="13">
      <c r="A13" s="24" t="inlineStr">
        <is>
          <t>Mülk #1011</t>
        </is>
      </c>
      <c r="B13" s="24" t="inlineStr">
        <is>
          <t>İstanbul</t>
        </is>
      </c>
      <c r="C13" s="24" t="inlineStr">
        <is>
          <t>Ofis</t>
        </is>
      </c>
      <c r="D13" s="25" t="n">
        <v>4666683</v>
      </c>
      <c r="E13" s="25" t="n">
        <v>4164421</v>
      </c>
      <c r="F13" s="25" t="n">
        <v>28527</v>
      </c>
      <c r="G13" s="26" t="n">
        <v>0.74</v>
      </c>
      <c r="H13" s="26" t="n">
        <v>0.061</v>
      </c>
    </row>
    <row r="14">
      <c r="A14" s="24" t="inlineStr">
        <is>
          <t>Mülk #1012</t>
        </is>
      </c>
      <c r="B14" s="24" t="inlineStr">
        <is>
          <t>İstanbul</t>
        </is>
      </c>
      <c r="C14" s="24" t="inlineStr">
        <is>
          <t>Mağaza</t>
        </is>
      </c>
      <c r="D14" s="25" t="n">
        <v>7107126</v>
      </c>
      <c r="E14" s="25" t="n">
        <v>8879155</v>
      </c>
      <c r="F14" s="25" t="n">
        <v>42225</v>
      </c>
      <c r="G14" s="26" t="n">
        <v>0.99</v>
      </c>
      <c r="H14" s="26" t="n">
        <v>0.056</v>
      </c>
    </row>
    <row r="15">
      <c r="A15" s="24" t="inlineStr">
        <is>
          <t>Mülk #1013</t>
        </is>
      </c>
      <c r="B15" s="24" t="inlineStr">
        <is>
          <t>İzmir</t>
        </is>
      </c>
      <c r="C15" s="24" t="inlineStr">
        <is>
          <t>Depo</t>
        </is>
      </c>
      <c r="D15" s="25" t="n">
        <v>2162181</v>
      </c>
      <c r="E15" s="25" t="n">
        <v>1960549</v>
      </c>
      <c r="F15" s="25" t="n">
        <v>10595</v>
      </c>
      <c r="G15" s="26" t="n">
        <v>0.93</v>
      </c>
      <c r="H15" s="26" t="n">
        <v>0.06</v>
      </c>
    </row>
    <row r="16">
      <c r="A16" s="24" t="inlineStr">
        <is>
          <t>Mülk #1014</t>
        </is>
      </c>
      <c r="B16" s="24" t="inlineStr">
        <is>
          <t>İstanbul</t>
        </is>
      </c>
      <c r="C16" s="24" t="inlineStr">
        <is>
          <t>Depo</t>
        </is>
      </c>
      <c r="D16" s="25" t="n">
        <v>6541468</v>
      </c>
      <c r="E16" s="25" t="n">
        <v>9544844</v>
      </c>
      <c r="F16" s="25" t="n">
        <v>71870</v>
      </c>
      <c r="G16" s="26" t="n">
        <v>0.71</v>
      </c>
      <c r="H16" s="26" t="n">
        <v>0.064</v>
      </c>
    </row>
    <row r="17">
      <c r="A17" s="24" t="inlineStr">
        <is>
          <t>Mülk #1015</t>
        </is>
      </c>
      <c r="B17" s="24" t="inlineStr">
        <is>
          <t>Bursa</t>
        </is>
      </c>
      <c r="C17" s="24" t="inlineStr">
        <is>
          <t>Mağaza</t>
        </is>
      </c>
      <c r="D17" s="25" t="n">
        <v>1447068</v>
      </c>
      <c r="E17" s="25" t="n">
        <v>2089810</v>
      </c>
      <c r="F17" s="25" t="n">
        <v>13725</v>
      </c>
      <c r="G17" s="26" t="n">
        <v>0.82</v>
      </c>
      <c r="H17" s="26" t="n">
        <v>0.065</v>
      </c>
    </row>
    <row r="18">
      <c r="A18" s="24" t="inlineStr">
        <is>
          <t>Mülk #1016</t>
        </is>
      </c>
      <c r="B18" s="24" t="inlineStr">
        <is>
          <t>Ankara</t>
        </is>
      </c>
      <c r="C18" s="24" t="inlineStr">
        <is>
          <t>Ofis</t>
        </is>
      </c>
      <c r="D18" s="25" t="n">
        <v>6813769</v>
      </c>
      <c r="E18" s="25" t="n">
        <v>6516039</v>
      </c>
      <c r="F18" s="25" t="n">
        <v>20890</v>
      </c>
      <c r="G18" s="26" t="n">
        <v>0.84</v>
      </c>
      <c r="H18" s="26" t="n">
        <v>0.032</v>
      </c>
    </row>
    <row r="19">
      <c r="A19" s="24" t="inlineStr">
        <is>
          <t>Mülk #1017</t>
        </is>
      </c>
      <c r="B19" s="24" t="inlineStr">
        <is>
          <t>Antalya</t>
        </is>
      </c>
      <c r="C19" s="24" t="inlineStr">
        <is>
          <t>Arsa</t>
        </is>
      </c>
      <c r="D19" s="25" t="n">
        <v>5190713</v>
      </c>
      <c r="E19" s="25" t="n">
        <v>5394246</v>
      </c>
      <c r="F19" s="25" t="n">
        <v>46312</v>
      </c>
      <c r="G19" s="26" t="n">
        <v>0.66</v>
      </c>
      <c r="H19" s="26" t="n">
        <v>0.068</v>
      </c>
    </row>
    <row r="20">
      <c r="A20" s="24" t="inlineStr">
        <is>
          <t>Mülk #1018</t>
        </is>
      </c>
      <c r="B20" s="24" t="inlineStr">
        <is>
          <t>Ankara</t>
        </is>
      </c>
      <c r="C20" s="24" t="inlineStr">
        <is>
          <t>Mağaza</t>
        </is>
      </c>
      <c r="D20" s="25" t="n">
        <v>4558393</v>
      </c>
      <c r="E20" s="25" t="n">
        <v>4296944</v>
      </c>
      <c r="F20" s="25" t="n">
        <v>21355</v>
      </c>
      <c r="G20" s="26" t="n">
        <v>0.74</v>
      </c>
      <c r="H20" s="26" t="n">
        <v>0.044</v>
      </c>
    </row>
    <row r="21">
      <c r="A21" s="24" t="inlineStr">
        <is>
          <t>Mülk #1019</t>
        </is>
      </c>
      <c r="B21" s="24" t="inlineStr">
        <is>
          <t>İstanbul</t>
        </is>
      </c>
      <c r="C21" s="24" t="inlineStr">
        <is>
          <t>Mağaza</t>
        </is>
      </c>
      <c r="D21" s="25" t="n">
        <v>5583262</v>
      </c>
      <c r="E21" s="25" t="n">
        <v>5216264</v>
      </c>
      <c r="F21" s="25" t="n">
        <v>37064</v>
      </c>
      <c r="G21" s="26" t="n">
        <v>0.71</v>
      </c>
      <c r="H21" s="26" t="n">
        <v>0.061</v>
      </c>
    </row>
  </sheetData>
  <autoFilter ref="A1:H2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26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7" customWidth="1" min="2" max="2"/>
    <col width="14" customWidth="1" min="3" max="3"/>
    <col width="2" customWidth="1" min="4" max="4"/>
    <col width="13" customWidth="1" min="5" max="5"/>
    <col width="7" customWidth="1" min="6" max="6"/>
    <col width="14" customWidth="1" min="7" max="7"/>
    <col width="2" customWidth="1" min="8" max="8"/>
    <col width="15" customWidth="1" min="9" max="9"/>
    <col width="10" customWidth="1" min="10" max="10"/>
    <col width="10" customWidth="1" min="11" max="11"/>
  </cols>
  <sheetData>
    <row r="1">
      <c r="A1" s="23" t="inlineStr">
        <is>
          <t>TÜR</t>
        </is>
      </c>
      <c r="B1" s="23" t="inlineStr">
        <is>
          <t>MÜLK</t>
        </is>
      </c>
      <c r="C1" s="23" t="inlineStr">
        <is>
          <t>DEĞER</t>
        </is>
      </c>
      <c r="E1" s="23" t="inlineStr">
        <is>
          <t>ŞEHIR</t>
        </is>
      </c>
      <c r="F1" s="23" t="inlineStr">
        <is>
          <t>MÜLK</t>
        </is>
      </c>
      <c r="G1" s="23" t="inlineStr">
        <is>
          <t>DEĞER</t>
        </is>
      </c>
      <c r="I1" s="23" t="inlineStr">
        <is>
          <t>MÜLK</t>
        </is>
      </c>
      <c r="J1" s="23" t="inlineStr">
        <is>
          <t>GETIRI %</t>
        </is>
      </c>
      <c r="K1" s="23" t="inlineStr">
        <is>
          <t>DOLULUK</t>
        </is>
      </c>
    </row>
    <row r="2">
      <c r="A2" s="27" t="inlineStr">
        <is>
          <t>Konut</t>
        </is>
      </c>
      <c r="B2" s="28">
        <f>COUNTIFS('Veri'!$C$2:$C$5000,"Konut")</f>
        <v/>
      </c>
      <c r="C2" s="29">
        <f>SUMIFS('Veri'!$E$2:$E$5000,'Veri'!$C$2:$C$5000,"Konut")</f>
        <v/>
      </c>
      <c r="E2" s="27" t="inlineStr">
        <is>
          <t>İstanbul</t>
        </is>
      </c>
      <c r="F2" s="28">
        <f>COUNTIFS('Veri'!$B$2:$B$5000,"İstanbul")</f>
        <v/>
      </c>
      <c r="G2" s="29">
        <f>SUMIFS('Veri'!$E$2:$E$5000,'Veri'!$B$2:$B$5000,"İstanbul")</f>
        <v/>
      </c>
      <c r="I2" s="30">
        <f>INDEX('Veri'!$A$2:$A$5000,MATCH(LARGE('Veri'!$H$2:$H$5000,1),'Veri'!$H$2:$H$5000,0))</f>
        <v/>
      </c>
      <c r="J2" s="31">
        <f>INDEX('Veri'!$H$2:$H$5000,MATCH(LARGE('Veri'!$H$2:$H$5000,1),'Veri'!$H$2:$H$5000,0))</f>
        <v/>
      </c>
      <c r="K2" s="31">
        <f>INDEX('Veri'!$G$2:$G$5000,MATCH(LARGE('Veri'!$H$2:$H$5000,1),'Veri'!$H$2:$H$5000,0))</f>
        <v/>
      </c>
    </row>
    <row r="3">
      <c r="A3" s="27" t="inlineStr">
        <is>
          <t>Ofis</t>
        </is>
      </c>
      <c r="B3" s="28">
        <f>COUNTIFS('Veri'!$C$2:$C$5000,"Ofis")</f>
        <v/>
      </c>
      <c r="C3" s="29">
        <f>SUMIFS('Veri'!$E$2:$E$5000,'Veri'!$C$2:$C$5000,"Ofis")</f>
        <v/>
      </c>
      <c r="E3" s="27" t="inlineStr">
        <is>
          <t>Ankara</t>
        </is>
      </c>
      <c r="F3" s="28">
        <f>COUNTIFS('Veri'!$B$2:$B$5000,"Ankara")</f>
        <v/>
      </c>
      <c r="G3" s="29">
        <f>SUMIFS('Veri'!$E$2:$E$5000,'Veri'!$B$2:$B$5000,"Ankara")</f>
        <v/>
      </c>
      <c r="I3" s="30">
        <f>INDEX('Veri'!$A$2:$A$5000,MATCH(LARGE('Veri'!$H$2:$H$5000,2),'Veri'!$H$2:$H$5000,0))</f>
        <v/>
      </c>
      <c r="J3" s="31">
        <f>INDEX('Veri'!$H$2:$H$5000,MATCH(LARGE('Veri'!$H$2:$H$5000,2),'Veri'!$H$2:$H$5000,0))</f>
        <v/>
      </c>
      <c r="K3" s="31">
        <f>INDEX('Veri'!$G$2:$G$5000,MATCH(LARGE('Veri'!$H$2:$H$5000,2),'Veri'!$H$2:$H$5000,0))</f>
        <v/>
      </c>
    </row>
    <row r="4">
      <c r="A4" s="27" t="inlineStr">
        <is>
          <t>Mağaza</t>
        </is>
      </c>
      <c r="B4" s="28">
        <f>COUNTIFS('Veri'!$C$2:$C$5000,"Mağaza")</f>
        <v/>
      </c>
      <c r="C4" s="29">
        <f>SUMIFS('Veri'!$E$2:$E$5000,'Veri'!$C$2:$C$5000,"Mağaza")</f>
        <v/>
      </c>
      <c r="E4" s="27" t="inlineStr">
        <is>
          <t>İzmir</t>
        </is>
      </c>
      <c r="F4" s="28">
        <f>COUNTIFS('Veri'!$B$2:$B$5000,"İzmir")</f>
        <v/>
      </c>
      <c r="G4" s="29">
        <f>SUMIFS('Veri'!$E$2:$E$5000,'Veri'!$B$2:$B$5000,"İzmir")</f>
        <v/>
      </c>
      <c r="I4" s="30">
        <f>INDEX('Veri'!$A$2:$A$5000,MATCH(LARGE('Veri'!$H$2:$H$5000,3),'Veri'!$H$2:$H$5000,0))</f>
        <v/>
      </c>
      <c r="J4" s="31">
        <f>INDEX('Veri'!$H$2:$H$5000,MATCH(LARGE('Veri'!$H$2:$H$5000,3),'Veri'!$H$2:$H$5000,0))</f>
        <v/>
      </c>
      <c r="K4" s="31">
        <f>INDEX('Veri'!$G$2:$G$5000,MATCH(LARGE('Veri'!$H$2:$H$5000,3),'Veri'!$H$2:$H$5000,0))</f>
        <v/>
      </c>
    </row>
    <row r="5">
      <c r="A5" s="27" t="inlineStr">
        <is>
          <t>Depo</t>
        </is>
      </c>
      <c r="B5" s="28">
        <f>COUNTIFS('Veri'!$C$2:$C$5000,"Depo")</f>
        <v/>
      </c>
      <c r="C5" s="29">
        <f>SUMIFS('Veri'!$E$2:$E$5000,'Veri'!$C$2:$C$5000,"Depo")</f>
        <v/>
      </c>
      <c r="E5" s="27" t="inlineStr">
        <is>
          <t>Bursa</t>
        </is>
      </c>
      <c r="F5" s="28">
        <f>COUNTIFS('Veri'!$B$2:$B$5000,"Bursa")</f>
        <v/>
      </c>
      <c r="G5" s="29">
        <f>SUMIFS('Veri'!$E$2:$E$5000,'Veri'!$B$2:$B$5000,"Bursa")</f>
        <v/>
      </c>
      <c r="I5" s="30">
        <f>INDEX('Veri'!$A$2:$A$5000,MATCH(LARGE('Veri'!$H$2:$H$5000,4),'Veri'!$H$2:$H$5000,0))</f>
        <v/>
      </c>
      <c r="J5" s="31">
        <f>INDEX('Veri'!$H$2:$H$5000,MATCH(LARGE('Veri'!$H$2:$H$5000,4),'Veri'!$H$2:$H$5000,0))</f>
        <v/>
      </c>
      <c r="K5" s="31">
        <f>INDEX('Veri'!$G$2:$G$5000,MATCH(LARGE('Veri'!$H$2:$H$5000,4),'Veri'!$H$2:$H$5000,0))</f>
        <v/>
      </c>
    </row>
    <row r="6">
      <c r="A6" s="27" t="inlineStr">
        <is>
          <t>Arsa</t>
        </is>
      </c>
      <c r="B6" s="28">
        <f>COUNTIFS('Veri'!$C$2:$C$5000,"Arsa")</f>
        <v/>
      </c>
      <c r="C6" s="29">
        <f>SUMIFS('Veri'!$E$2:$E$5000,'Veri'!$C$2:$C$5000,"Arsa")</f>
        <v/>
      </c>
      <c r="E6" s="27" t="inlineStr">
        <is>
          <t>Antalya</t>
        </is>
      </c>
      <c r="F6" s="28">
        <f>COUNTIFS('Veri'!$B$2:$B$5000,"Antalya")</f>
        <v/>
      </c>
      <c r="G6" s="29">
        <f>SUMIFS('Veri'!$E$2:$E$5000,'Veri'!$B$2:$B$5000,"Antalya")</f>
        <v/>
      </c>
      <c r="I6" s="30">
        <f>INDEX('Veri'!$A$2:$A$5000,MATCH(LARGE('Veri'!$H$2:$H$5000,5),'Veri'!$H$2:$H$5000,0))</f>
        <v/>
      </c>
      <c r="J6" s="31">
        <f>INDEX('Veri'!$H$2:$H$5000,MATCH(LARGE('Veri'!$H$2:$H$5000,5),'Veri'!$H$2:$H$5000,0))</f>
        <v/>
      </c>
      <c r="K6" s="31">
        <f>INDEX('Veri'!$G$2:$G$5000,MATCH(LARGE('Veri'!$H$2:$H$5000,5),'Veri'!$H$2:$H$5000,0))</f>
        <v/>
      </c>
    </row>
    <row r="7">
      <c r="E7" s="27" t="inlineStr">
        <is>
          <t>Eskişehir</t>
        </is>
      </c>
      <c r="F7" s="28">
        <f>COUNTIFS('Veri'!$B$2:$B$5000,"Eskişehir")</f>
        <v/>
      </c>
      <c r="G7" s="29">
        <f>SUMIFS('Veri'!$E$2:$E$5000,'Veri'!$B$2:$B$5000,"Eskişehir")</f>
        <v/>
      </c>
      <c r="I7" s="30">
        <f>INDEX('Veri'!$A$2:$A$5000,MATCH(LARGE('Veri'!$H$2:$H$5000,6),'Veri'!$H$2:$H$5000,0))</f>
        <v/>
      </c>
      <c r="J7" s="31">
        <f>INDEX('Veri'!$H$2:$H$5000,MATCH(LARGE('Veri'!$H$2:$H$5000,6),'Veri'!$H$2:$H$5000,0))</f>
        <v/>
      </c>
      <c r="K7" s="31">
        <f>INDEX('Veri'!$G$2:$G$5000,MATCH(LARGE('Veri'!$H$2:$H$5000,6),'Veri'!$H$2:$H$5000,0))</f>
        <v/>
      </c>
    </row>
    <row r="8">
      <c r="I8" s="30">
        <f>INDEX('Veri'!$A$2:$A$5000,MATCH(LARGE('Veri'!$H$2:$H$5000,7),'Veri'!$H$2:$H$5000,0))</f>
        <v/>
      </c>
      <c r="J8" s="31">
        <f>INDEX('Veri'!$H$2:$H$5000,MATCH(LARGE('Veri'!$H$2:$H$5000,7),'Veri'!$H$2:$H$5000,0))</f>
        <v/>
      </c>
      <c r="K8" s="31">
        <f>INDEX('Veri'!$G$2:$G$5000,MATCH(LARGE('Veri'!$H$2:$H$5000,7),'Veri'!$H$2:$H$5000,0))</f>
        <v/>
      </c>
    </row>
    <row r="9">
      <c r="I9" s="30">
        <f>INDEX('Veri'!$A$2:$A$5000,MATCH(LARGE('Veri'!$H$2:$H$5000,8),'Veri'!$H$2:$H$5000,0))</f>
        <v/>
      </c>
      <c r="J9" s="31">
        <f>INDEX('Veri'!$H$2:$H$5000,MATCH(LARGE('Veri'!$H$2:$H$5000,8),'Veri'!$H$2:$H$5000,0))</f>
        <v/>
      </c>
      <c r="K9" s="31">
        <f>INDEX('Veri'!$G$2:$G$5000,MATCH(LARGE('Veri'!$H$2:$H$5000,8),'Veri'!$H$2:$H$5000,0))</f>
        <v/>
      </c>
    </row>
    <row r="10">
      <c r="I10" s="30">
        <f>INDEX('Veri'!$A$2:$A$5000,MATCH(LARGE('Veri'!$H$2:$H$5000,9),'Veri'!$H$2:$H$5000,0))</f>
        <v/>
      </c>
      <c r="J10" s="31">
        <f>INDEX('Veri'!$H$2:$H$5000,MATCH(LARGE('Veri'!$H$2:$H$5000,9),'Veri'!$H$2:$H$5000,0))</f>
        <v/>
      </c>
      <c r="K10" s="31">
        <f>INDEX('Veri'!$G$2:$G$5000,MATCH(LARGE('Veri'!$H$2:$H$5000,9),'Veri'!$H$2:$H$5000,0))</f>
        <v/>
      </c>
    </row>
    <row r="11">
      <c r="I11" s="30">
        <f>INDEX('Veri'!$A$2:$A$5000,MATCH(LARGE('Veri'!$H$2:$H$5000,10),'Veri'!$H$2:$H$5000,0))</f>
        <v/>
      </c>
      <c r="J11" s="31">
        <f>INDEX('Veri'!$H$2:$H$5000,MATCH(LARGE('Veri'!$H$2:$H$5000,10),'Veri'!$H$2:$H$5000,0))</f>
        <v/>
      </c>
      <c r="K11" s="31">
        <f>INDEX('Veri'!$G$2:$G$5000,MATCH(LARGE('Veri'!$H$2:$H$5000,10),'Veri'!$H$2:$H$5000,0))</f>
        <v/>
      </c>
    </row>
    <row r="16">
      <c r="A16" s="32" t="inlineStr">
        <is>
          <t>KPI HESAPLAMALARI</t>
        </is>
      </c>
      <c r="B16" s="33" t="n"/>
    </row>
    <row r="17">
      <c r="A17" s="34" t="inlineStr">
        <is>
          <t>Mülk Sayısı</t>
        </is>
      </c>
      <c r="B17" s="35">
        <f>COUNTA('Veri'!$A$2:$A$5000)</f>
        <v/>
      </c>
    </row>
    <row r="18">
      <c r="A18" s="34" t="inlineStr">
        <is>
          <t>Toplam Alım</t>
        </is>
      </c>
      <c r="B18" s="36">
        <f>SUM('Veri'!$D$2:$D$5000)</f>
        <v/>
      </c>
    </row>
    <row r="19">
      <c r="A19" s="34" t="inlineStr">
        <is>
          <t>Toplam Değer</t>
        </is>
      </c>
      <c r="B19" s="36">
        <f>SUM('Veri'!$E$2:$E$5000)</f>
        <v/>
      </c>
    </row>
    <row r="20">
      <c r="A20" s="34" t="inlineStr">
        <is>
          <t>Yıllık Kira</t>
        </is>
      </c>
      <c r="B20" s="36">
        <f>SUMPRODUCT('Veri'!$F$2:$F$5000,'Veri'!$G$2:$G$5000)*12</f>
        <v/>
      </c>
    </row>
    <row r="21">
      <c r="A21" s="34" t="inlineStr">
        <is>
          <t>Toplam Değer Artışı</t>
        </is>
      </c>
      <c r="B21" s="36">
        <f>$B$19-$B$18</f>
        <v/>
      </c>
    </row>
    <row r="22">
      <c r="A22" s="34" t="inlineStr">
        <is>
          <t>Ortalama Getiri %</t>
        </is>
      </c>
      <c r="B22" s="37">
        <f>AVERAGE('Veri'!$H$2:$H$5000)</f>
        <v/>
      </c>
    </row>
    <row r="23">
      <c r="A23" s="34" t="inlineStr">
        <is>
          <t>Ortalama Doluluk</t>
        </is>
      </c>
      <c r="B23" s="37">
        <f>AVERAGE('Veri'!$G$2:$G$5000)</f>
        <v/>
      </c>
    </row>
    <row r="24">
      <c r="A24" s="34" t="inlineStr">
        <is>
          <t>En Yüksek Getiri Mülk</t>
        </is>
      </c>
      <c r="B24" s="38">
        <f>INDEX('Veri'!$A$2:$A$5000,MATCH(MAX('Veri'!$H$2:$H$5000),'Veri'!$H$2:$H$5000,0))</f>
        <v/>
      </c>
    </row>
    <row r="25">
      <c r="A25" s="34" t="inlineStr">
        <is>
          <t>En Yüksek Getiri %</t>
        </is>
      </c>
      <c r="B25" s="37">
        <f>MAX('Veri'!$H$2:$H$5000)</f>
        <v/>
      </c>
    </row>
    <row r="26">
      <c r="A26" s="34" t="inlineStr">
        <is>
          <t>En Düşük Doluluk Mülk</t>
        </is>
      </c>
      <c r="B26" s="38">
        <f>INDEX('Veri'!$A$2:$A$5000,MATCH(MIN('Veri'!$G$2:$G$5000),'Veri'!$G$2:$G$5000,0))</f>
        <v/>
      </c>
    </row>
  </sheetData>
  <conditionalFormatting sqref="C2:C6">
    <cfRule type="dataBar" priority="1">
      <dataBar>
        <cfvo type="min"/>
        <cfvo type="max"/>
        <color rgb="004F46E5"/>
      </dataBar>
    </cfRule>
  </conditionalFormatting>
  <conditionalFormatting sqref="G2:G7">
    <cfRule type="dataBar" priority="2">
      <dataBar>
        <cfvo type="min"/>
        <cfvo type="max"/>
        <color rgb="00059669"/>
      </dataBar>
    </cfRule>
  </conditionalFormatting>
  <conditionalFormatting sqref="J2:J11">
    <cfRule type="colorScale" priority="3">
      <colorScale>
        <cfvo type="min"/>
        <cfvo type="percentile" val="50"/>
        <cfvo type="max"/>
        <color rgb="00F8696B"/>
        <color rgb="00FFEB84"/>
        <color rgb="0063BE7B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2026-06-02T15:44:53Z</dcterms:created>
  <dcterms:modified xmlns:dcterms="http://purl.org/dc/terms/" xmlns:xsi="http://www.w3.org/2001/XMLSchema-instance" xsi:type="dcterms:W3CDTF">2026-06-02T15:44:53Z</dcterms:modified>
</cp:coreProperties>
</file>