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'Daten'!$A$1:$H$21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&quot; €&quot;;(#,##0)&quot; €&quot;"/>
    <numFmt numFmtId="165" formatCode="0.0%"/>
    <numFmt numFmtId="166" formatCode="#,##0;(#,##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0D9488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4" fontId="9" fillId="3" borderId="6" applyAlignment="1" pivotButton="0" quotePrefix="0" xfId="0">
      <alignment horizontal="left" vertical="center" indent="1"/>
    </xf>
    <xf numFmtId="165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4" fontId="2" fillId="0" borderId="0" pivotButton="0" quotePrefix="0" xfId="0"/>
    <xf numFmtId="49" fontId="2" fillId="0" borderId="0" pivotButton="0" quotePrefix="0" xfId="0"/>
    <xf numFmtId="165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6" fontId="4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Wert nach Typ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'Berechnung'!C1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'Berechnung'!$A$2:$A$6</f>
            </strRef>
          </cat>
          <val>
            <numRef>
              <f>'Berechnung'!$C$2:$C$6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Wert nach Stadt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'Berechnung'!G1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'Berechnung'!$E$2:$E$7</f>
            </strRef>
          </cat>
          <val>
            <numRef>
              <f>'Berechnung'!$G$2:$G$7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(Rendite %)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'Berechnung'!J1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'Berechnung'!$I$2:$I$11</f>
            </strRef>
          </cat>
          <val>
            <numRef>
              <f>'Berechnung'!$J$2:$J$11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.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Belegungs-Vergleich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'Berechnung'!K1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'Berechnung'!$I$2:$I$11</f>
            </strRef>
          </cat>
          <val>
            <numRef>
              <f>'Berechnung'!$K$2:$K$11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Kaufpreis, Aktueller Wert, Miete, Belegung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Immobilien-Portfolio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Objekt, Miete, Auslastung, Rendite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PORTFOLIO-WERT</t>
        </is>
      </c>
      <c r="C10" s="13" t="n"/>
      <c r="D10" s="14" t="n"/>
      <c r="E10" s="12" t="inlineStr">
        <is>
          <t>JAHRESMIETE</t>
        </is>
      </c>
      <c r="F10" s="13" t="n"/>
      <c r="G10" s="14" t="n"/>
      <c r="H10" s="12" t="inlineStr">
        <is>
          <t>Ø RENDITE</t>
        </is>
      </c>
      <c r="I10" s="13" t="n"/>
      <c r="J10" s="14" t="n"/>
      <c r="K10" s="12" t="inlineStr">
        <is>
          <t>Ø BELEGUNG</t>
        </is>
      </c>
      <c r="L10" s="13" t="n"/>
      <c r="M10" s="14" t="n"/>
      <c r="N10" s="12" t="inlineStr">
        <is>
          <t>TOP OBJEKT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Berechnung!$B$19</f>
        <v/>
      </c>
      <c r="C11" s="13" t="n"/>
      <c r="D11" s="14" t="n"/>
      <c r="E11" s="15">
        <f>Berechnung!$B$20</f>
        <v/>
      </c>
      <c r="F11" s="13" t="n"/>
      <c r="G11" s="14" t="n"/>
      <c r="H11" s="16">
        <f>Berechnung!$B$22</f>
        <v/>
      </c>
      <c r="I11" s="13" t="n"/>
      <c r="J11" s="14" t="n"/>
      <c r="K11" s="16">
        <f>Berechnung!$B$23</f>
        <v/>
      </c>
      <c r="L11" s="13" t="n"/>
      <c r="M11" s="14" t="n"/>
      <c r="N11" s="17">
        <f>Berechnung!$B$24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Aktueller Wert</t>
        </is>
      </c>
      <c r="C12" s="4" t="n"/>
      <c r="D12" s="19" t="n"/>
      <c r="E12" s="18" t="inlineStr">
        <is>
          <t>Jährlich</t>
        </is>
      </c>
      <c r="F12" s="4" t="n"/>
      <c r="G12" s="19" t="n"/>
      <c r="H12" s="18" t="inlineStr">
        <is>
          <t>Bruttorendite</t>
        </is>
      </c>
      <c r="I12" s="4" t="n"/>
      <c r="J12" s="19" t="n"/>
      <c r="K12" s="18" t="inlineStr">
        <is>
          <t>Ø Belegung</t>
        </is>
      </c>
      <c r="L12" s="4" t="n"/>
      <c r="M12" s="19" t="n"/>
      <c r="N12" s="18" t="inlineStr">
        <is>
          <t>Höchste Rendite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MIX &amp; TOP OBJEKTE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3" customWidth="1" min="2" max="2"/>
    <col width="13" customWidth="1" min="3" max="3"/>
    <col width="15" customWidth="1" min="4" max="4"/>
    <col width="15" customWidth="1" min="5" max="5"/>
    <col width="14" customWidth="1" min="6" max="6"/>
    <col width="12" customWidth="1" min="7" max="7"/>
    <col width="14" customWidth="1" min="8" max="8"/>
  </cols>
  <sheetData>
    <row r="1">
      <c r="A1" s="23" t="inlineStr">
        <is>
          <t>OBJEKT</t>
        </is>
      </c>
      <c r="B1" s="23" t="inlineStr">
        <is>
          <t>STADT</t>
        </is>
      </c>
      <c r="C1" s="23" t="inlineStr">
        <is>
          <t>TYP</t>
        </is>
      </c>
      <c r="D1" s="23" t="inlineStr">
        <is>
          <t>KAUFPREIS</t>
        </is>
      </c>
      <c r="E1" s="23" t="inlineStr">
        <is>
          <t>AKTUELLER WERT</t>
        </is>
      </c>
      <c r="F1" s="23" t="inlineStr">
        <is>
          <t>MONATSMIETE</t>
        </is>
      </c>
      <c r="G1" s="23" t="inlineStr">
        <is>
          <t>BELEGUNG %</t>
        </is>
      </c>
      <c r="H1" s="23" t="inlineStr">
        <is>
          <t>JAHRESRENDITE %</t>
        </is>
      </c>
    </row>
    <row r="2">
      <c r="A2" s="24" t="inlineStr">
        <is>
          <t>Objekt #1000</t>
        </is>
      </c>
      <c r="B2" s="24" t="inlineStr">
        <is>
          <t>Hamburg</t>
        </is>
      </c>
      <c r="C2" s="24" t="inlineStr">
        <is>
          <t>Einzelhandel</t>
        </is>
      </c>
      <c r="D2" s="25" t="n">
        <v>772587</v>
      </c>
      <c r="E2" s="25" t="n">
        <v>738710</v>
      </c>
      <c r="F2" s="25" t="n">
        <v>6088</v>
      </c>
      <c r="G2" s="26" t="n">
        <v>0.92</v>
      </c>
      <c r="H2" s="26" t="n">
        <v>0.091</v>
      </c>
    </row>
    <row r="3">
      <c r="A3" s="24" t="inlineStr">
        <is>
          <t>Objekt #1001</t>
        </is>
      </c>
      <c r="B3" s="24" t="inlineStr">
        <is>
          <t>München</t>
        </is>
      </c>
      <c r="C3" s="24" t="inlineStr">
        <is>
          <t>Einzelhandel</t>
        </is>
      </c>
      <c r="D3" s="25" t="n">
        <v>1180468</v>
      </c>
      <c r="E3" s="25" t="n">
        <v>1236087</v>
      </c>
      <c r="F3" s="25" t="n">
        <v>9146</v>
      </c>
      <c r="G3" s="26" t="n">
        <v>0.65</v>
      </c>
      <c r="H3" s="26" t="n">
        <v>0.058</v>
      </c>
    </row>
    <row r="4">
      <c r="A4" s="24" t="inlineStr">
        <is>
          <t>Objekt #1002</t>
        </is>
      </c>
      <c r="B4" s="24" t="inlineStr">
        <is>
          <t>Frankfurt</t>
        </is>
      </c>
      <c r="C4" s="24" t="inlineStr">
        <is>
          <t>Einzelhandel</t>
        </is>
      </c>
      <c r="D4" s="25" t="n">
        <v>550407</v>
      </c>
      <c r="E4" s="25" t="n">
        <v>783010</v>
      </c>
      <c r="F4" s="25" t="n">
        <v>5569</v>
      </c>
      <c r="G4" s="26" t="n">
        <v>0.85</v>
      </c>
      <c r="H4" s="26" t="n">
        <v>0.073</v>
      </c>
    </row>
    <row r="5">
      <c r="A5" s="24" t="inlineStr">
        <is>
          <t>Objekt #1003</t>
        </is>
      </c>
      <c r="B5" s="24" t="inlineStr">
        <is>
          <t>Stuttgart</t>
        </is>
      </c>
      <c r="C5" s="24" t="inlineStr">
        <is>
          <t>Lager</t>
        </is>
      </c>
      <c r="D5" s="25" t="n">
        <v>198666</v>
      </c>
      <c r="E5" s="25" t="n">
        <v>215725</v>
      </c>
      <c r="F5" s="25" t="n">
        <v>1235</v>
      </c>
      <c r="G5" s="26" t="n">
        <v>0.86</v>
      </c>
      <c r="H5" s="26" t="n">
        <v>0.059</v>
      </c>
    </row>
    <row r="6">
      <c r="A6" s="24" t="inlineStr">
        <is>
          <t>Objekt #1004</t>
        </is>
      </c>
      <c r="B6" s="24" t="inlineStr">
        <is>
          <t>Berlin</t>
        </is>
      </c>
      <c r="C6" s="24" t="inlineStr">
        <is>
          <t>Grundstück</t>
        </is>
      </c>
      <c r="D6" s="25" t="n">
        <v>273350</v>
      </c>
      <c r="E6" s="25" t="n">
        <v>329230</v>
      </c>
      <c r="F6" s="25" t="n">
        <v>1322</v>
      </c>
      <c r="G6" s="26" t="n">
        <v>0.83</v>
      </c>
      <c r="H6" s="26" t="n">
        <v>0.04</v>
      </c>
    </row>
    <row r="7">
      <c r="A7" s="24" t="inlineStr">
        <is>
          <t>Objekt #1005</t>
        </is>
      </c>
      <c r="B7" s="24" t="inlineStr">
        <is>
          <t>Frankfurt</t>
        </is>
      </c>
      <c r="C7" s="24" t="inlineStr">
        <is>
          <t>Wohnen</t>
        </is>
      </c>
      <c r="D7" s="25" t="n">
        <v>169309</v>
      </c>
      <c r="E7" s="25" t="n">
        <v>190791</v>
      </c>
      <c r="F7" s="25" t="n">
        <v>1181</v>
      </c>
      <c r="G7" s="26" t="n">
        <v>0.71</v>
      </c>
      <c r="H7" s="26" t="n">
        <v>0.053</v>
      </c>
    </row>
    <row r="8">
      <c r="A8" s="24" t="inlineStr">
        <is>
          <t>Objekt #1006</t>
        </is>
      </c>
      <c r="B8" s="24" t="inlineStr">
        <is>
          <t>Hamburg</t>
        </is>
      </c>
      <c r="C8" s="24" t="inlineStr">
        <is>
          <t>Wohnen</t>
        </is>
      </c>
      <c r="D8" s="25" t="n">
        <v>861455</v>
      </c>
      <c r="E8" s="25" t="n">
        <v>1226555</v>
      </c>
      <c r="F8" s="25" t="n">
        <v>7959</v>
      </c>
      <c r="G8" s="26" t="n">
        <v>0.99</v>
      </c>
      <c r="H8" s="26" t="n">
        <v>0.077</v>
      </c>
    </row>
    <row r="9">
      <c r="A9" s="24" t="inlineStr">
        <is>
          <t>Objekt #1007</t>
        </is>
      </c>
      <c r="B9" s="24" t="inlineStr">
        <is>
          <t>Stuttgart</t>
        </is>
      </c>
      <c r="C9" s="24" t="inlineStr">
        <is>
          <t>Einzelhandel</t>
        </is>
      </c>
      <c r="D9" s="25" t="n">
        <v>237089</v>
      </c>
      <c r="E9" s="25" t="n">
        <v>266153</v>
      </c>
      <c r="F9" s="25" t="n">
        <v>1134</v>
      </c>
      <c r="G9" s="26" t="n">
        <v>0.79</v>
      </c>
      <c r="H9" s="26" t="n">
        <v>0.04</v>
      </c>
    </row>
    <row r="10">
      <c r="A10" s="24" t="inlineStr">
        <is>
          <t>Objekt #1008</t>
        </is>
      </c>
      <c r="B10" s="24" t="inlineStr">
        <is>
          <t>Frankfurt</t>
        </is>
      </c>
      <c r="C10" s="24" t="inlineStr">
        <is>
          <t>Grundstück</t>
        </is>
      </c>
      <c r="D10" s="25" t="n">
        <v>685903</v>
      </c>
      <c r="E10" s="25" t="n">
        <v>1042428</v>
      </c>
      <c r="F10" s="25" t="n">
        <v>3459</v>
      </c>
      <c r="G10" s="26" t="n">
        <v>0.77</v>
      </c>
      <c r="H10" s="26" t="n">
        <v>0.031</v>
      </c>
    </row>
    <row r="11">
      <c r="A11" s="24" t="inlineStr">
        <is>
          <t>Objekt #1009</t>
        </is>
      </c>
      <c r="B11" s="24" t="inlineStr">
        <is>
          <t>Stuttgart</t>
        </is>
      </c>
      <c r="C11" s="24" t="inlineStr">
        <is>
          <t>Wohnen</t>
        </is>
      </c>
      <c r="D11" s="25" t="n">
        <v>851069</v>
      </c>
      <c r="E11" s="25" t="n">
        <v>937912</v>
      </c>
      <c r="F11" s="25" t="n">
        <v>7441</v>
      </c>
      <c r="G11" s="26" t="n">
        <v>0.86</v>
      </c>
      <c r="H11" s="26" t="n">
        <v>0.082</v>
      </c>
    </row>
    <row r="12">
      <c r="A12" s="24" t="inlineStr">
        <is>
          <t>Objekt #1010</t>
        </is>
      </c>
      <c r="B12" s="24" t="inlineStr">
        <is>
          <t>Frankfurt</t>
        </is>
      </c>
      <c r="C12" s="24" t="inlineStr">
        <is>
          <t>Lager</t>
        </is>
      </c>
      <c r="D12" s="25" t="n">
        <v>868834</v>
      </c>
      <c r="E12" s="25" t="n">
        <v>1302027</v>
      </c>
      <c r="F12" s="25" t="n">
        <v>7484</v>
      </c>
      <c r="G12" s="26" t="n">
        <v>0.86</v>
      </c>
      <c r="H12" s="26" t="n">
        <v>0.059</v>
      </c>
    </row>
    <row r="13">
      <c r="A13" s="24" t="inlineStr">
        <is>
          <t>Objekt #1011</t>
        </is>
      </c>
      <c r="B13" s="24" t="inlineStr">
        <is>
          <t>Berlin</t>
        </is>
      </c>
      <c r="C13" s="24" t="inlineStr">
        <is>
          <t>Büro</t>
        </is>
      </c>
      <c r="D13" s="25" t="n">
        <v>713891</v>
      </c>
      <c r="E13" s="25" t="n">
        <v>637056</v>
      </c>
      <c r="F13" s="25" t="n">
        <v>4364</v>
      </c>
      <c r="G13" s="26" t="n">
        <v>0.74</v>
      </c>
      <c r="H13" s="26" t="n">
        <v>0.061</v>
      </c>
    </row>
    <row r="14">
      <c r="A14" s="24" t="inlineStr">
        <is>
          <t>Objekt #1012</t>
        </is>
      </c>
      <c r="B14" s="24" t="inlineStr">
        <is>
          <t>Berlin</t>
        </is>
      </c>
      <c r="C14" s="24" t="inlineStr">
        <is>
          <t>Einzelhandel</t>
        </is>
      </c>
      <c r="D14" s="25" t="n">
        <v>1069789</v>
      </c>
      <c r="E14" s="25" t="n">
        <v>1336521</v>
      </c>
      <c r="F14" s="25" t="n">
        <v>6355</v>
      </c>
      <c r="G14" s="26" t="n">
        <v>0.99</v>
      </c>
      <c r="H14" s="26" t="n">
        <v>0.056</v>
      </c>
    </row>
    <row r="15">
      <c r="A15" s="24" t="inlineStr">
        <is>
          <t>Objekt #1013</t>
        </is>
      </c>
      <c r="B15" s="24" t="inlineStr">
        <is>
          <t>Hamburg</t>
        </is>
      </c>
      <c r="C15" s="24" t="inlineStr">
        <is>
          <t>Lager</t>
        </is>
      </c>
      <c r="D15" s="25" t="n">
        <v>348651</v>
      </c>
      <c r="E15" s="25" t="n">
        <v>316137</v>
      </c>
      <c r="F15" s="25" t="n">
        <v>1708</v>
      </c>
      <c r="G15" s="26" t="n">
        <v>0.93</v>
      </c>
      <c r="H15" s="26" t="n">
        <v>0.06</v>
      </c>
    </row>
    <row r="16">
      <c r="A16" s="24" t="inlineStr">
        <is>
          <t>Objekt #1014</t>
        </is>
      </c>
      <c r="B16" s="24" t="inlineStr">
        <is>
          <t>Berlin</t>
        </is>
      </c>
      <c r="C16" s="24" t="inlineStr">
        <is>
          <t>Lager</t>
        </is>
      </c>
      <c r="D16" s="25" t="n">
        <v>987297</v>
      </c>
      <c r="E16" s="25" t="n">
        <v>1440593</v>
      </c>
      <c r="F16" s="25" t="n">
        <v>10847</v>
      </c>
      <c r="G16" s="26" t="n">
        <v>0.71</v>
      </c>
      <c r="H16" s="26" t="n">
        <v>0.064</v>
      </c>
    </row>
    <row r="17">
      <c r="A17" s="24" t="inlineStr">
        <is>
          <t>Objekt #1015</t>
        </is>
      </c>
      <c r="B17" s="24" t="inlineStr">
        <is>
          <t>Köln</t>
        </is>
      </c>
      <c r="C17" s="24" t="inlineStr">
        <is>
          <t>Einzelhandel</t>
        </is>
      </c>
      <c r="D17" s="25" t="n">
        <v>244364</v>
      </c>
      <c r="E17" s="25" t="n">
        <v>352902</v>
      </c>
      <c r="F17" s="25" t="n">
        <v>2317</v>
      </c>
      <c r="G17" s="26" t="n">
        <v>0.82</v>
      </c>
      <c r="H17" s="26" t="n">
        <v>0.065</v>
      </c>
    </row>
    <row r="18">
      <c r="A18" s="24" t="inlineStr">
        <is>
          <t>Objekt #1016</t>
        </is>
      </c>
      <c r="B18" s="24" t="inlineStr">
        <is>
          <t>München</t>
        </is>
      </c>
      <c r="C18" s="24" t="inlineStr">
        <is>
          <t>Büro</t>
        </is>
      </c>
      <c r="D18" s="25" t="n">
        <v>1027008</v>
      </c>
      <c r="E18" s="25" t="n">
        <v>982132</v>
      </c>
      <c r="F18" s="25" t="n">
        <v>3148</v>
      </c>
      <c r="G18" s="26" t="n">
        <v>0.84</v>
      </c>
      <c r="H18" s="26" t="n">
        <v>0.032</v>
      </c>
    </row>
    <row r="19">
      <c r="A19" s="24" t="inlineStr">
        <is>
          <t>Objekt #1017</t>
        </is>
      </c>
      <c r="B19" s="24" t="inlineStr">
        <is>
          <t>Frankfurt</t>
        </is>
      </c>
      <c r="C19" s="24" t="inlineStr">
        <is>
          <t>Grundstück</t>
        </is>
      </c>
      <c r="D19" s="25" t="n">
        <v>790312</v>
      </c>
      <c r="E19" s="25" t="n">
        <v>821300</v>
      </c>
      <c r="F19" s="25" t="n">
        <v>7051</v>
      </c>
      <c r="G19" s="26" t="n">
        <v>0.66</v>
      </c>
      <c r="H19" s="26" t="n">
        <v>0.068</v>
      </c>
    </row>
    <row r="20">
      <c r="A20" s="24" t="inlineStr">
        <is>
          <t>Objekt #1018</t>
        </is>
      </c>
      <c r="B20" s="24" t="inlineStr">
        <is>
          <t>München</t>
        </is>
      </c>
      <c r="C20" s="24" t="inlineStr">
        <is>
          <t>Einzelhandel</t>
        </is>
      </c>
      <c r="D20" s="25" t="n">
        <v>698098</v>
      </c>
      <c r="E20" s="25" t="n">
        <v>658058</v>
      </c>
      <c r="F20" s="25" t="n">
        <v>3270</v>
      </c>
      <c r="G20" s="26" t="n">
        <v>0.74</v>
      </c>
      <c r="H20" s="26" t="n">
        <v>0.044</v>
      </c>
    </row>
    <row r="21">
      <c r="A21" s="24" t="inlineStr">
        <is>
          <t>Objekt #1019</t>
        </is>
      </c>
      <c r="B21" s="24" t="inlineStr">
        <is>
          <t>Berlin</t>
        </is>
      </c>
      <c r="C21" s="24" t="inlineStr">
        <is>
          <t>Einzelhandel</t>
        </is>
      </c>
      <c r="D21" s="25" t="n">
        <v>847559</v>
      </c>
      <c r="E21" s="25" t="n">
        <v>791847</v>
      </c>
      <c r="F21" s="25" t="n">
        <v>5626</v>
      </c>
      <c r="G21" s="26" t="n">
        <v>0.71</v>
      </c>
      <c r="H21" s="26" t="n">
        <v>0.061</v>
      </c>
    </row>
  </sheetData>
  <autoFilter ref="A1:H2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7" customWidth="1" min="2" max="2"/>
    <col width="14" customWidth="1" min="3" max="3"/>
    <col width="2" customWidth="1" min="4" max="4"/>
    <col width="13" customWidth="1" min="5" max="5"/>
    <col width="7" customWidth="1" min="6" max="6"/>
    <col width="14" customWidth="1" min="7" max="7"/>
    <col width="2" customWidth="1" min="8" max="8"/>
    <col width="15" customWidth="1" min="9" max="9"/>
    <col width="10" customWidth="1" min="10" max="10"/>
    <col width="10" customWidth="1" min="11" max="11"/>
  </cols>
  <sheetData>
    <row r="1">
      <c r="A1" s="23" t="inlineStr">
        <is>
          <t>TYP</t>
        </is>
      </c>
      <c r="B1" s="23" t="inlineStr">
        <is>
          <t>ANZAHL</t>
        </is>
      </c>
      <c r="C1" s="23" t="inlineStr">
        <is>
          <t>WERT</t>
        </is>
      </c>
      <c r="E1" s="23" t="inlineStr">
        <is>
          <t>STADT</t>
        </is>
      </c>
      <c r="F1" s="23" t="inlineStr">
        <is>
          <t>ANZAHL</t>
        </is>
      </c>
      <c r="G1" s="23" t="inlineStr">
        <is>
          <t>WERT</t>
        </is>
      </c>
      <c r="I1" s="23" t="inlineStr">
        <is>
          <t>OBJEKT</t>
        </is>
      </c>
      <c r="J1" s="23" t="inlineStr">
        <is>
          <t>RENDITE %</t>
        </is>
      </c>
      <c r="K1" s="23" t="inlineStr">
        <is>
          <t>BELEGUNG</t>
        </is>
      </c>
    </row>
    <row r="2">
      <c r="A2" s="27" t="inlineStr">
        <is>
          <t>Wohnen</t>
        </is>
      </c>
      <c r="B2" s="28">
        <f>COUNTIFS('Daten'!$C$2:$C$5000,"Wohnen")</f>
        <v/>
      </c>
      <c r="C2" s="29">
        <f>SUMIFS('Daten'!$E$2:$E$5000,'Daten'!$C$2:$C$5000,"Wohnen")</f>
        <v/>
      </c>
      <c r="E2" s="27" t="inlineStr">
        <is>
          <t>Berlin</t>
        </is>
      </c>
      <c r="F2" s="28">
        <f>COUNTIFS('Daten'!$B$2:$B$5000,"Berlin")</f>
        <v/>
      </c>
      <c r="G2" s="29">
        <f>SUMIFS('Daten'!$E$2:$E$5000,'Daten'!$B$2:$B$5000,"Berlin")</f>
        <v/>
      </c>
      <c r="I2" s="30">
        <f>INDEX('Daten'!$A$2:$A$5000,MATCH(LARGE('Daten'!$H$2:$H$5000,1),'Daten'!$H$2:$H$5000,0))</f>
        <v/>
      </c>
      <c r="J2" s="31">
        <f>INDEX('Daten'!$H$2:$H$5000,MATCH(LARGE('Daten'!$H$2:$H$5000,1),'Daten'!$H$2:$H$5000,0))</f>
        <v/>
      </c>
      <c r="K2" s="31">
        <f>INDEX('Daten'!$G$2:$G$5000,MATCH(LARGE('Daten'!$H$2:$H$5000,1),'Daten'!$H$2:$H$5000,0))</f>
        <v/>
      </c>
    </row>
    <row r="3">
      <c r="A3" s="27" t="inlineStr">
        <is>
          <t>Büro</t>
        </is>
      </c>
      <c r="B3" s="28">
        <f>COUNTIFS('Daten'!$C$2:$C$5000,"Büro")</f>
        <v/>
      </c>
      <c r="C3" s="29">
        <f>SUMIFS('Daten'!$E$2:$E$5000,'Daten'!$C$2:$C$5000,"Büro")</f>
        <v/>
      </c>
      <c r="E3" s="27" t="inlineStr">
        <is>
          <t>München</t>
        </is>
      </c>
      <c r="F3" s="28">
        <f>COUNTIFS('Daten'!$B$2:$B$5000,"München")</f>
        <v/>
      </c>
      <c r="G3" s="29">
        <f>SUMIFS('Daten'!$E$2:$E$5000,'Daten'!$B$2:$B$5000,"München")</f>
        <v/>
      </c>
      <c r="I3" s="30">
        <f>INDEX('Daten'!$A$2:$A$5000,MATCH(LARGE('Daten'!$H$2:$H$5000,2),'Daten'!$H$2:$H$5000,0))</f>
        <v/>
      </c>
      <c r="J3" s="31">
        <f>INDEX('Daten'!$H$2:$H$5000,MATCH(LARGE('Daten'!$H$2:$H$5000,2),'Daten'!$H$2:$H$5000,0))</f>
        <v/>
      </c>
      <c r="K3" s="31">
        <f>INDEX('Daten'!$G$2:$G$5000,MATCH(LARGE('Daten'!$H$2:$H$5000,2),'Daten'!$H$2:$H$5000,0))</f>
        <v/>
      </c>
    </row>
    <row r="4">
      <c r="A4" s="27" t="inlineStr">
        <is>
          <t>Einzelhandel</t>
        </is>
      </c>
      <c r="B4" s="28">
        <f>COUNTIFS('Daten'!$C$2:$C$5000,"Einzelhandel")</f>
        <v/>
      </c>
      <c r="C4" s="29">
        <f>SUMIFS('Daten'!$E$2:$E$5000,'Daten'!$C$2:$C$5000,"Einzelhandel")</f>
        <v/>
      </c>
      <c r="E4" s="27" t="inlineStr">
        <is>
          <t>Hamburg</t>
        </is>
      </c>
      <c r="F4" s="28">
        <f>COUNTIFS('Daten'!$B$2:$B$5000,"Hamburg")</f>
        <v/>
      </c>
      <c r="G4" s="29">
        <f>SUMIFS('Daten'!$E$2:$E$5000,'Daten'!$B$2:$B$5000,"Hamburg")</f>
        <v/>
      </c>
      <c r="I4" s="30">
        <f>INDEX('Daten'!$A$2:$A$5000,MATCH(LARGE('Daten'!$H$2:$H$5000,3),'Daten'!$H$2:$H$5000,0))</f>
        <v/>
      </c>
      <c r="J4" s="31">
        <f>INDEX('Daten'!$H$2:$H$5000,MATCH(LARGE('Daten'!$H$2:$H$5000,3),'Daten'!$H$2:$H$5000,0))</f>
        <v/>
      </c>
      <c r="K4" s="31">
        <f>INDEX('Daten'!$G$2:$G$5000,MATCH(LARGE('Daten'!$H$2:$H$5000,3),'Daten'!$H$2:$H$5000,0))</f>
        <v/>
      </c>
    </row>
    <row r="5">
      <c r="A5" s="27" t="inlineStr">
        <is>
          <t>Lager</t>
        </is>
      </c>
      <c r="B5" s="28">
        <f>COUNTIFS('Daten'!$C$2:$C$5000,"Lager")</f>
        <v/>
      </c>
      <c r="C5" s="29">
        <f>SUMIFS('Daten'!$E$2:$E$5000,'Daten'!$C$2:$C$5000,"Lager")</f>
        <v/>
      </c>
      <c r="E5" s="27" t="inlineStr">
        <is>
          <t>Köln</t>
        </is>
      </c>
      <c r="F5" s="28">
        <f>COUNTIFS('Daten'!$B$2:$B$5000,"Köln")</f>
        <v/>
      </c>
      <c r="G5" s="29">
        <f>SUMIFS('Daten'!$E$2:$E$5000,'Daten'!$B$2:$B$5000,"Köln")</f>
        <v/>
      </c>
      <c r="I5" s="30">
        <f>INDEX('Daten'!$A$2:$A$5000,MATCH(LARGE('Daten'!$H$2:$H$5000,4),'Daten'!$H$2:$H$5000,0))</f>
        <v/>
      </c>
      <c r="J5" s="31">
        <f>INDEX('Daten'!$H$2:$H$5000,MATCH(LARGE('Daten'!$H$2:$H$5000,4),'Daten'!$H$2:$H$5000,0))</f>
        <v/>
      </c>
      <c r="K5" s="31">
        <f>INDEX('Daten'!$G$2:$G$5000,MATCH(LARGE('Daten'!$H$2:$H$5000,4),'Daten'!$H$2:$H$5000,0))</f>
        <v/>
      </c>
    </row>
    <row r="6">
      <c r="A6" s="27" t="inlineStr">
        <is>
          <t>Grundstück</t>
        </is>
      </c>
      <c r="B6" s="28">
        <f>COUNTIFS('Daten'!$C$2:$C$5000,"Grundstück")</f>
        <v/>
      </c>
      <c r="C6" s="29">
        <f>SUMIFS('Daten'!$E$2:$E$5000,'Daten'!$C$2:$C$5000,"Grundstück")</f>
        <v/>
      </c>
      <c r="E6" s="27" t="inlineStr">
        <is>
          <t>Frankfurt</t>
        </is>
      </c>
      <c r="F6" s="28">
        <f>COUNTIFS('Daten'!$B$2:$B$5000,"Frankfurt")</f>
        <v/>
      </c>
      <c r="G6" s="29">
        <f>SUMIFS('Daten'!$E$2:$E$5000,'Daten'!$B$2:$B$5000,"Frankfurt")</f>
        <v/>
      </c>
      <c r="I6" s="30">
        <f>INDEX('Daten'!$A$2:$A$5000,MATCH(LARGE('Daten'!$H$2:$H$5000,5),'Daten'!$H$2:$H$5000,0))</f>
        <v/>
      </c>
      <c r="J6" s="31">
        <f>INDEX('Daten'!$H$2:$H$5000,MATCH(LARGE('Daten'!$H$2:$H$5000,5),'Daten'!$H$2:$H$5000,0))</f>
        <v/>
      </c>
      <c r="K6" s="31">
        <f>INDEX('Daten'!$G$2:$G$5000,MATCH(LARGE('Daten'!$H$2:$H$5000,5),'Daten'!$H$2:$H$5000,0))</f>
        <v/>
      </c>
    </row>
    <row r="7">
      <c r="E7" s="27" t="inlineStr">
        <is>
          <t>Stuttgart</t>
        </is>
      </c>
      <c r="F7" s="28">
        <f>COUNTIFS('Daten'!$B$2:$B$5000,"Stuttgart")</f>
        <v/>
      </c>
      <c r="G7" s="29">
        <f>SUMIFS('Daten'!$E$2:$E$5000,'Daten'!$B$2:$B$5000,"Stuttgart")</f>
        <v/>
      </c>
      <c r="I7" s="30">
        <f>INDEX('Daten'!$A$2:$A$5000,MATCH(LARGE('Daten'!$H$2:$H$5000,6),'Daten'!$H$2:$H$5000,0))</f>
        <v/>
      </c>
      <c r="J7" s="31">
        <f>INDEX('Daten'!$H$2:$H$5000,MATCH(LARGE('Daten'!$H$2:$H$5000,6),'Daten'!$H$2:$H$5000,0))</f>
        <v/>
      </c>
      <c r="K7" s="31">
        <f>INDEX('Daten'!$G$2:$G$5000,MATCH(LARGE('Daten'!$H$2:$H$5000,6),'Daten'!$H$2:$H$5000,0))</f>
        <v/>
      </c>
    </row>
    <row r="8">
      <c r="I8" s="30">
        <f>INDEX('Daten'!$A$2:$A$5000,MATCH(LARGE('Daten'!$H$2:$H$5000,7),'Daten'!$H$2:$H$5000,0))</f>
        <v/>
      </c>
      <c r="J8" s="31">
        <f>INDEX('Daten'!$H$2:$H$5000,MATCH(LARGE('Daten'!$H$2:$H$5000,7),'Daten'!$H$2:$H$5000,0))</f>
        <v/>
      </c>
      <c r="K8" s="31">
        <f>INDEX('Daten'!$G$2:$G$5000,MATCH(LARGE('Daten'!$H$2:$H$5000,7),'Daten'!$H$2:$H$5000,0))</f>
        <v/>
      </c>
    </row>
    <row r="9">
      <c r="I9" s="30">
        <f>INDEX('Daten'!$A$2:$A$5000,MATCH(LARGE('Daten'!$H$2:$H$5000,8),'Daten'!$H$2:$H$5000,0))</f>
        <v/>
      </c>
      <c r="J9" s="31">
        <f>INDEX('Daten'!$H$2:$H$5000,MATCH(LARGE('Daten'!$H$2:$H$5000,8),'Daten'!$H$2:$H$5000,0))</f>
        <v/>
      </c>
      <c r="K9" s="31">
        <f>INDEX('Daten'!$G$2:$G$5000,MATCH(LARGE('Daten'!$H$2:$H$5000,8),'Daten'!$H$2:$H$5000,0))</f>
        <v/>
      </c>
    </row>
    <row r="10">
      <c r="I10" s="30">
        <f>INDEX('Daten'!$A$2:$A$5000,MATCH(LARGE('Daten'!$H$2:$H$5000,9),'Daten'!$H$2:$H$5000,0))</f>
        <v/>
      </c>
      <c r="J10" s="31">
        <f>INDEX('Daten'!$H$2:$H$5000,MATCH(LARGE('Daten'!$H$2:$H$5000,9),'Daten'!$H$2:$H$5000,0))</f>
        <v/>
      </c>
      <c r="K10" s="31">
        <f>INDEX('Daten'!$G$2:$G$5000,MATCH(LARGE('Daten'!$H$2:$H$5000,9),'Daten'!$H$2:$H$5000,0))</f>
        <v/>
      </c>
    </row>
    <row r="11">
      <c r="I11" s="30">
        <f>INDEX('Daten'!$A$2:$A$5000,MATCH(LARGE('Daten'!$H$2:$H$5000,10),'Daten'!$H$2:$H$5000,0))</f>
        <v/>
      </c>
      <c r="J11" s="31">
        <f>INDEX('Daten'!$H$2:$H$5000,MATCH(LARGE('Daten'!$H$2:$H$5000,10),'Daten'!$H$2:$H$5000,0))</f>
        <v/>
      </c>
      <c r="K11" s="31">
        <f>INDEX('Daten'!$G$2:$G$5000,MATCH(LARGE('Daten'!$H$2:$H$5000,10),'Daten'!$H$2:$H$5000,0))</f>
        <v/>
      </c>
    </row>
    <row r="16">
      <c r="A16" s="32" t="inlineStr">
        <is>
          <t>KPI-BERECHNUNGEN</t>
        </is>
      </c>
      <c r="B16" s="33" t="n"/>
    </row>
    <row r="17">
      <c r="A17" s="34" t="inlineStr">
        <is>
          <t>Anzahl Objekte</t>
        </is>
      </c>
      <c r="B17" s="35">
        <f>COUNTA('Daten'!$A$2:$A$5000)</f>
        <v/>
      </c>
    </row>
    <row r="18">
      <c r="A18" s="34" t="inlineStr">
        <is>
          <t>Kaufpreis gesamt</t>
        </is>
      </c>
      <c r="B18" s="36">
        <f>SUM('Daten'!$D$2:$D$5000)</f>
        <v/>
      </c>
    </row>
    <row r="19">
      <c r="A19" s="34" t="inlineStr">
        <is>
          <t>Wert gesamt</t>
        </is>
      </c>
      <c r="B19" s="36">
        <f>SUM('Daten'!$E$2:$E$5000)</f>
        <v/>
      </c>
    </row>
    <row r="20">
      <c r="A20" s="34" t="inlineStr">
        <is>
          <t>Jahresmiete</t>
        </is>
      </c>
      <c r="B20" s="36">
        <f>SUMPRODUCT('Daten'!$F$2:$F$5000,'Daten'!$G$2:$G$5000)*12</f>
        <v/>
      </c>
    </row>
    <row r="21">
      <c r="A21" s="34" t="inlineStr">
        <is>
          <t>Wertzuwachs gesamt</t>
        </is>
      </c>
      <c r="B21" s="36">
        <f>$B$19-$B$18</f>
        <v/>
      </c>
    </row>
    <row r="22">
      <c r="A22" s="34" t="inlineStr">
        <is>
          <t>Ø Rendite</t>
        </is>
      </c>
      <c r="B22" s="37">
        <f>AVERAGE('Daten'!$H$2:$H$5000)</f>
        <v/>
      </c>
    </row>
    <row r="23">
      <c r="A23" s="34" t="inlineStr">
        <is>
          <t>Ø Belegung</t>
        </is>
      </c>
      <c r="B23" s="37">
        <f>AVERAGE('Daten'!$G$2:$G$5000)</f>
        <v/>
      </c>
    </row>
    <row r="24">
      <c r="A24" s="34" t="inlineStr">
        <is>
          <t>Top-Rendite Objekt</t>
        </is>
      </c>
      <c r="B24" s="38">
        <f>INDEX('Daten'!$A$2:$A$5000,MATCH(MAX('Daten'!$H$2:$H$5000),'Daten'!$H$2:$H$5000,0))</f>
        <v/>
      </c>
    </row>
    <row r="25">
      <c r="A25" s="34" t="inlineStr">
        <is>
          <t>Top-Rendite %</t>
        </is>
      </c>
      <c r="B25" s="37">
        <f>MAX('Daten'!$H$2:$H$5000)</f>
        <v/>
      </c>
    </row>
    <row r="26">
      <c r="A26" s="34" t="inlineStr">
        <is>
          <t>Niedrigste Belegung</t>
        </is>
      </c>
      <c r="B26" s="38">
        <f>INDEX('Daten'!$A$2:$A$5000,MATCH(MIN('Daten'!$G$2:$G$5000),'Daten'!$G$2:$G$5000,0))</f>
        <v/>
      </c>
    </row>
  </sheetData>
  <conditionalFormatting sqref="C2:C6">
    <cfRule type="dataBar" priority="1">
      <dataBar>
        <cfvo type="min"/>
        <cfvo type="max"/>
        <color rgb="004F46E5"/>
      </dataBar>
    </cfRule>
  </conditionalFormatting>
  <conditionalFormatting sqref="G2:G7">
    <cfRule type="dataBar" priority="2">
      <dataBar>
        <cfvo type="min"/>
        <cfvo type="max"/>
        <color rgb="00059669"/>
      </dataBar>
    </cfRule>
  </conditionalFormatting>
  <conditionalFormatting sqref="J2:J11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2026-06-02T15:44:53Z</dcterms:created>
  <dcterms:modified xmlns:dcterms="http://purl.org/dc/terms/" xmlns:xsi="http://www.w3.org/2001/XMLSchema-instance" xsi:type="dcterms:W3CDTF">2026-06-02T15:44:53Z</dcterms:modified>
</cp:coreProperties>
</file>