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'Veri'!$A$1:$I$51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#,##0&quot; ₺&quot;;(#,##0)&quot; ₺&quot;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167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49" fontId="2" fillId="0" borderId="0" pivotButton="0" quotePrefix="0" xfId="0"/>
    <xf numFmtId="167" fontId="2" fillId="0" borderId="0" pivotButton="0" quotePrefix="0" xfId="0"/>
    <xf numFmtId="16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Etkinlik &amp; Katılım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'Hesaplar'!$B$2:$B$13</f>
            </numRef>
          </val>
        </ser>
        <ser>
          <idx val="1"/>
          <order val="1"/>
          <tx>
            <strRef>
              <f>'Hesaplar'!C1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Tür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'Hesaplar'!$E$2:$E$7</f>
            </strRef>
          </cat>
          <val>
            <numRef>
              <f>'Hesaplar'!$F$2:$F$7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Etkinlik (Gelir)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'Hesaplar'!J1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'Hesaplar'!$I$2:$I$11</f>
            </strRef>
          </cat>
          <val>
            <numRef>
              <f>'Hesaplar'!$J$2:$J$11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ROI Karşılaştırma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'Hesaplar'!K1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'Hesaplar'!$I$2:$I$11</f>
            </strRef>
          </cat>
          <val>
            <numRef>
              <f>'Hesaplar'!$K$2:$K$11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Kapasite, Kayıt, Katılım, Bütçe, Gelir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Etki̇nli̇k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Etkinlik, katılım, bütçe, ROI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ETKİNLİK</t>
        </is>
      </c>
      <c r="C10" s="13" t="n"/>
      <c r="D10" s="14" t="n"/>
      <c r="E10" s="12" t="inlineStr">
        <is>
          <t>TOPLAM KATILIM</t>
        </is>
      </c>
      <c r="F10" s="13" t="n"/>
      <c r="G10" s="14" t="n"/>
      <c r="H10" s="12" t="inlineStr">
        <is>
          <t>ORT. DOLULUK</t>
        </is>
      </c>
      <c r="I10" s="13" t="n"/>
      <c r="J10" s="14" t="n"/>
      <c r="K10" s="12" t="inlineStr">
        <is>
          <t>TOPLAM GELİR</t>
        </is>
      </c>
      <c r="L10" s="13" t="n"/>
      <c r="M10" s="14" t="n"/>
      <c r="N10" s="12" t="inlineStr">
        <is>
          <t>NET ROI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Hesaplar!$B$19</f>
        <v/>
      </c>
      <c r="F11" s="13" t="n"/>
      <c r="G11" s="14" t="n"/>
      <c r="H11" s="16">
        <f>Hesaplar!$B$20</f>
        <v/>
      </c>
      <c r="I11" s="13" t="n"/>
      <c r="J11" s="14" t="n"/>
      <c r="K11" s="17">
        <f>Hesaplar!$B$22</f>
        <v/>
      </c>
      <c r="L11" s="13" t="n"/>
      <c r="M11" s="14" t="n"/>
      <c r="N11" s="16">
        <f>Hesaplar!$B$24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Yıl boyunca</t>
        </is>
      </c>
      <c r="C12" s="4" t="n"/>
      <c r="D12" s="19" t="n"/>
      <c r="E12" s="18" t="inlineStr">
        <is>
          <t>Tüm etkinlikler</t>
        </is>
      </c>
      <c r="F12" s="4" t="n"/>
      <c r="G12" s="19" t="n"/>
      <c r="H12" s="18" t="inlineStr">
        <is>
          <t>Katılım/Kapasite</t>
        </is>
      </c>
      <c r="I12" s="4" t="n"/>
      <c r="J12" s="19" t="n"/>
      <c r="K12" s="18" t="inlineStr">
        <is>
          <t>Yıl toplamı</t>
        </is>
      </c>
      <c r="L12" s="4" t="n"/>
      <c r="M12" s="19" t="n"/>
      <c r="N12" s="18" t="inlineStr">
        <is>
          <t>Gelir/Bütçe-1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TÜR &amp; TOP ETKİNLİKLER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13" customWidth="1" min="4" max="4"/>
    <col width="11" customWidth="1" min="5" max="5"/>
    <col width="11" customWidth="1" min="6" max="6"/>
    <col width="11" customWidth="1" min="7" max="7"/>
    <col width="13" customWidth="1" min="8" max="8"/>
    <col width="13" customWidth="1" min="9" max="9"/>
  </cols>
  <sheetData>
    <row r="1">
      <c r="A1" s="23" t="inlineStr">
        <is>
          <t>ETKINLIK</t>
        </is>
      </c>
      <c r="B1" s="23" t="inlineStr">
        <is>
          <t>TARIH</t>
        </is>
      </c>
      <c r="C1" s="23" t="inlineStr">
        <is>
          <t>YER</t>
        </is>
      </c>
      <c r="D1" s="23" t="inlineStr">
        <is>
          <t>TÜR</t>
        </is>
      </c>
      <c r="E1" s="23" t="inlineStr">
        <is>
          <t>KAPASITE</t>
        </is>
      </c>
      <c r="F1" s="23" t="inlineStr">
        <is>
          <t>KAYIT</t>
        </is>
      </c>
      <c r="G1" s="23" t="inlineStr">
        <is>
          <t>KATILIM</t>
        </is>
      </c>
      <c r="H1" s="23" t="inlineStr">
        <is>
          <t>BÜTÇE</t>
        </is>
      </c>
      <c r="I1" s="23" t="inlineStr">
        <is>
          <t>GELIR</t>
        </is>
      </c>
    </row>
    <row r="2">
      <c r="A2" s="24" t="inlineStr">
        <is>
          <t>E-2025-001</t>
        </is>
      </c>
      <c r="B2" s="25" t="n">
        <v>45942</v>
      </c>
      <c r="C2" s="24" t="inlineStr">
        <is>
          <t>Crown</t>
        </is>
      </c>
      <c r="D2" s="24" t="inlineStr">
        <is>
          <t>Workshop</t>
        </is>
      </c>
      <c r="E2" s="26" t="n">
        <v>1000</v>
      </c>
      <c r="F2" s="26" t="n">
        <v>747</v>
      </c>
      <c r="G2" s="26" t="n">
        <v>683</v>
      </c>
      <c r="H2" s="27" t="n">
        <v>142932</v>
      </c>
      <c r="I2" s="27" t="n">
        <v>190027</v>
      </c>
    </row>
    <row r="3">
      <c r="A3" s="24" t="inlineStr">
        <is>
          <t>E-2025-002</t>
        </is>
      </c>
      <c r="B3" s="25" t="n">
        <v>46014</v>
      </c>
      <c r="C3" s="24" t="inlineStr">
        <is>
          <t>Garden</t>
        </is>
      </c>
      <c r="D3" s="24" t="inlineStr">
        <is>
          <t>Spor</t>
        </is>
      </c>
      <c r="E3" s="26" t="n">
        <v>100</v>
      </c>
      <c r="F3" s="26" t="n">
        <v>91</v>
      </c>
      <c r="G3" s="26" t="n">
        <v>80</v>
      </c>
      <c r="H3" s="27" t="n">
        <v>21564</v>
      </c>
      <c r="I3" s="27" t="n">
        <v>17929</v>
      </c>
    </row>
    <row r="4">
      <c r="A4" s="24" t="inlineStr">
        <is>
          <t>E-2025-003</t>
        </is>
      </c>
      <c r="B4" s="25" t="n">
        <v>45918</v>
      </c>
      <c r="C4" s="24" t="inlineStr">
        <is>
          <t>Crown</t>
        </is>
      </c>
      <c r="D4" s="24" t="inlineStr">
        <is>
          <t>Konser</t>
        </is>
      </c>
      <c r="E4" s="26" t="n">
        <v>1000</v>
      </c>
      <c r="F4" s="26" t="n">
        <v>869</v>
      </c>
      <c r="G4" s="26" t="n">
        <v>630</v>
      </c>
      <c r="H4" s="27" t="n">
        <v>267995</v>
      </c>
      <c r="I4" s="27" t="n">
        <v>146320</v>
      </c>
    </row>
    <row r="5">
      <c r="A5" s="24" t="inlineStr">
        <is>
          <t>E-2025-004</t>
        </is>
      </c>
      <c r="B5" s="25" t="n">
        <v>45733</v>
      </c>
      <c r="C5" s="24" t="inlineStr">
        <is>
          <t>Plaza</t>
        </is>
      </c>
      <c r="D5" s="24" t="inlineStr">
        <is>
          <t>Webinar</t>
        </is>
      </c>
      <c r="E5" s="26" t="n">
        <v>100</v>
      </c>
      <c r="F5" s="26" t="n">
        <v>72</v>
      </c>
      <c r="G5" s="26" t="n">
        <v>64</v>
      </c>
      <c r="H5" s="27" t="n">
        <v>13233</v>
      </c>
      <c r="I5" s="27" t="n">
        <v>15740</v>
      </c>
    </row>
    <row r="6">
      <c r="A6" s="24" t="inlineStr">
        <is>
          <t>E-2025-005</t>
        </is>
      </c>
      <c r="B6" s="25" t="n">
        <v>45709</v>
      </c>
      <c r="C6" s="24" t="inlineStr">
        <is>
          <t>Online</t>
        </is>
      </c>
      <c r="D6" s="24" t="inlineStr">
        <is>
          <t>Konferans</t>
        </is>
      </c>
      <c r="E6" s="26" t="n">
        <v>1000</v>
      </c>
      <c r="F6" s="26" t="n">
        <v>1029</v>
      </c>
      <c r="G6" s="26" t="n">
        <v>762</v>
      </c>
      <c r="H6" s="27" t="n">
        <v>206796</v>
      </c>
      <c r="I6" s="27" t="n">
        <v>143643</v>
      </c>
    </row>
    <row r="7">
      <c r="A7" s="24" t="inlineStr">
        <is>
          <t>E-2025-006</t>
        </is>
      </c>
      <c r="B7" s="25" t="n">
        <v>45883</v>
      </c>
      <c r="C7" s="24" t="inlineStr">
        <is>
          <t>Plaza</t>
        </is>
      </c>
      <c r="D7" s="24" t="inlineStr">
        <is>
          <t>Konser</t>
        </is>
      </c>
      <c r="E7" s="26" t="n">
        <v>2000</v>
      </c>
      <c r="F7" s="26" t="n">
        <v>1429</v>
      </c>
      <c r="G7" s="26" t="n">
        <v>1263</v>
      </c>
      <c r="H7" s="27" t="n">
        <v>434610</v>
      </c>
      <c r="I7" s="27" t="n">
        <v>254770</v>
      </c>
    </row>
    <row r="8">
      <c r="A8" s="24" t="inlineStr">
        <is>
          <t>E-2025-007</t>
        </is>
      </c>
      <c r="B8" s="25" t="n">
        <v>46003</v>
      </c>
      <c r="C8" s="24" t="inlineStr">
        <is>
          <t>Hilton</t>
        </is>
      </c>
      <c r="D8" s="24" t="inlineStr">
        <is>
          <t>Spor</t>
        </is>
      </c>
      <c r="E8" s="26" t="n">
        <v>50</v>
      </c>
      <c r="F8" s="26" t="n">
        <v>36</v>
      </c>
      <c r="G8" s="26" t="n">
        <v>26</v>
      </c>
      <c r="H8" s="27" t="n">
        <v>11645</v>
      </c>
      <c r="I8" s="27" t="n">
        <v>8056</v>
      </c>
    </row>
    <row r="9">
      <c r="A9" s="24" t="inlineStr">
        <is>
          <t>E-2025-008</t>
        </is>
      </c>
      <c r="B9" s="25" t="n">
        <v>45820</v>
      </c>
      <c r="C9" s="24" t="inlineStr">
        <is>
          <t>Crown</t>
        </is>
      </c>
      <c r="D9" s="24" t="inlineStr">
        <is>
          <t>Webinar</t>
        </is>
      </c>
      <c r="E9" s="26" t="n">
        <v>2000</v>
      </c>
      <c r="F9" s="26" t="n">
        <v>1539</v>
      </c>
      <c r="G9" s="26" t="n">
        <v>1292</v>
      </c>
      <c r="H9" s="27" t="n">
        <v>369199</v>
      </c>
      <c r="I9" s="27" t="n">
        <v>385312</v>
      </c>
    </row>
    <row r="10">
      <c r="A10" s="24" t="inlineStr">
        <is>
          <t>E-2025-009</t>
        </is>
      </c>
      <c r="B10" s="25" t="n">
        <v>45828</v>
      </c>
      <c r="C10" s="24" t="inlineStr">
        <is>
          <t>Stadium</t>
        </is>
      </c>
      <c r="D10" s="24" t="inlineStr">
        <is>
          <t>Webinar</t>
        </is>
      </c>
      <c r="E10" s="26" t="n">
        <v>50</v>
      </c>
      <c r="F10" s="26" t="n">
        <v>45</v>
      </c>
      <c r="G10" s="26" t="n">
        <v>32</v>
      </c>
      <c r="H10" s="27" t="n">
        <v>7668</v>
      </c>
      <c r="I10" s="27" t="n">
        <v>6529</v>
      </c>
    </row>
    <row r="11">
      <c r="A11" s="24" t="inlineStr">
        <is>
          <t>E-2025-010</t>
        </is>
      </c>
      <c r="B11" s="25" t="n">
        <v>45973</v>
      </c>
      <c r="C11" s="24" t="inlineStr">
        <is>
          <t>Hilton</t>
        </is>
      </c>
      <c r="D11" s="24" t="inlineStr">
        <is>
          <t>Workshop</t>
        </is>
      </c>
      <c r="E11" s="26" t="n">
        <v>200</v>
      </c>
      <c r="F11" s="26" t="n">
        <v>153</v>
      </c>
      <c r="G11" s="26" t="n">
        <v>144</v>
      </c>
      <c r="H11" s="27" t="n">
        <v>40352</v>
      </c>
      <c r="I11" s="27" t="n">
        <v>53913</v>
      </c>
    </row>
    <row r="12">
      <c r="A12" s="24" t="inlineStr">
        <is>
          <t>E-2025-011</t>
        </is>
      </c>
      <c r="B12" s="25" t="n">
        <v>45941</v>
      </c>
      <c r="C12" s="24" t="inlineStr">
        <is>
          <t>Online</t>
        </is>
      </c>
      <c r="D12" s="24" t="inlineStr">
        <is>
          <t>Konferans</t>
        </is>
      </c>
      <c r="E12" s="26" t="n">
        <v>200</v>
      </c>
      <c r="F12" s="26" t="n">
        <v>210</v>
      </c>
      <c r="G12" s="26" t="n">
        <v>198</v>
      </c>
      <c r="H12" s="27" t="n">
        <v>25586</v>
      </c>
      <c r="I12" s="27" t="n">
        <v>74582</v>
      </c>
    </row>
    <row r="13">
      <c r="A13" s="24" t="inlineStr">
        <is>
          <t>E-2025-012</t>
        </is>
      </c>
      <c r="B13" s="25" t="n">
        <v>45957</v>
      </c>
      <c r="C13" s="24" t="inlineStr">
        <is>
          <t>Park</t>
        </is>
      </c>
      <c r="D13" s="24" t="inlineStr">
        <is>
          <t>Webinar</t>
        </is>
      </c>
      <c r="E13" s="26" t="n">
        <v>200</v>
      </c>
      <c r="F13" s="26" t="n">
        <v>133</v>
      </c>
      <c r="G13" s="26" t="n">
        <v>98</v>
      </c>
      <c r="H13" s="27" t="n">
        <v>25238</v>
      </c>
      <c r="I13" s="27" t="n">
        <v>18370</v>
      </c>
    </row>
    <row r="14">
      <c r="A14" s="24" t="inlineStr">
        <is>
          <t>E-2025-013</t>
        </is>
      </c>
      <c r="B14" s="25" t="n">
        <v>46009</v>
      </c>
      <c r="C14" s="24" t="inlineStr">
        <is>
          <t>Plaza</t>
        </is>
      </c>
      <c r="D14" s="24" t="inlineStr">
        <is>
          <t>Toplantı</t>
        </is>
      </c>
      <c r="E14" s="26" t="n">
        <v>2000</v>
      </c>
      <c r="F14" s="26" t="n">
        <v>1320</v>
      </c>
      <c r="G14" s="26" t="n">
        <v>974</v>
      </c>
      <c r="H14" s="27" t="n">
        <v>456492</v>
      </c>
      <c r="I14" s="27" t="n">
        <v>183412</v>
      </c>
    </row>
    <row r="15">
      <c r="A15" s="24" t="inlineStr">
        <is>
          <t>E-2025-014</t>
        </is>
      </c>
      <c r="B15" s="25" t="n">
        <v>45902</v>
      </c>
      <c r="C15" s="24" t="inlineStr">
        <is>
          <t>Garden</t>
        </is>
      </c>
      <c r="D15" s="24" t="inlineStr">
        <is>
          <t>Spor</t>
        </is>
      </c>
      <c r="E15" s="26" t="n">
        <v>1000</v>
      </c>
      <c r="F15" s="26" t="n">
        <v>851</v>
      </c>
      <c r="G15" s="26" t="n">
        <v>719</v>
      </c>
      <c r="H15" s="27" t="n">
        <v>208041</v>
      </c>
      <c r="I15" s="27" t="n">
        <v>144562</v>
      </c>
    </row>
    <row r="16">
      <c r="A16" s="24" t="inlineStr">
        <is>
          <t>E-2025-015</t>
        </is>
      </c>
      <c r="B16" s="25" t="n">
        <v>45672</v>
      </c>
      <c r="C16" s="24" t="inlineStr">
        <is>
          <t>Garden</t>
        </is>
      </c>
      <c r="D16" s="24" t="inlineStr">
        <is>
          <t>Webinar</t>
        </is>
      </c>
      <c r="E16" s="26" t="n">
        <v>1000</v>
      </c>
      <c r="F16" s="26" t="n">
        <v>841</v>
      </c>
      <c r="G16" s="26" t="n">
        <v>735</v>
      </c>
      <c r="H16" s="27" t="n">
        <v>265507</v>
      </c>
      <c r="I16" s="27" t="n">
        <v>204081</v>
      </c>
    </row>
    <row r="17">
      <c r="A17" s="24" t="inlineStr">
        <is>
          <t>E-2025-016</t>
        </is>
      </c>
      <c r="B17" s="25" t="n">
        <v>45768</v>
      </c>
      <c r="C17" s="24" t="inlineStr">
        <is>
          <t>Online</t>
        </is>
      </c>
      <c r="D17" s="24" t="inlineStr">
        <is>
          <t>Konser</t>
        </is>
      </c>
      <c r="E17" s="26" t="n">
        <v>50</v>
      </c>
      <c r="F17" s="26" t="n">
        <v>47</v>
      </c>
      <c r="G17" s="26" t="n">
        <v>37</v>
      </c>
      <c r="H17" s="27" t="n">
        <v>9914</v>
      </c>
      <c r="I17" s="27" t="n">
        <v>13139</v>
      </c>
    </row>
    <row r="18">
      <c r="A18" s="24" t="inlineStr">
        <is>
          <t>E-2025-017</t>
        </is>
      </c>
      <c r="B18" s="25" t="n">
        <v>45822</v>
      </c>
      <c r="C18" s="24" t="inlineStr">
        <is>
          <t>Park</t>
        </is>
      </c>
      <c r="D18" s="24" t="inlineStr">
        <is>
          <t>Spor</t>
        </is>
      </c>
      <c r="E18" s="26" t="n">
        <v>1000</v>
      </c>
      <c r="F18" s="26" t="n">
        <v>1059</v>
      </c>
      <c r="G18" s="26" t="n">
        <v>997</v>
      </c>
      <c r="H18" s="27" t="n">
        <v>193415</v>
      </c>
      <c r="I18" s="27" t="n">
        <v>190165</v>
      </c>
    </row>
    <row r="19">
      <c r="A19" s="24" t="inlineStr">
        <is>
          <t>E-2025-018</t>
        </is>
      </c>
      <c r="B19" s="25" t="n">
        <v>45945</v>
      </c>
      <c r="C19" s="24" t="inlineStr">
        <is>
          <t>Hilton</t>
        </is>
      </c>
      <c r="D19" s="24" t="inlineStr">
        <is>
          <t>Spor</t>
        </is>
      </c>
      <c r="E19" s="26" t="n">
        <v>2000</v>
      </c>
      <c r="F19" s="26" t="n">
        <v>1219</v>
      </c>
      <c r="G19" s="26" t="n">
        <v>992</v>
      </c>
      <c r="H19" s="27" t="n">
        <v>360325</v>
      </c>
      <c r="I19" s="27" t="n">
        <v>284526</v>
      </c>
    </row>
    <row r="20">
      <c r="A20" s="24" t="inlineStr">
        <is>
          <t>E-2025-019</t>
        </is>
      </c>
      <c r="B20" s="25" t="n">
        <v>45998</v>
      </c>
      <c r="C20" s="24" t="inlineStr">
        <is>
          <t>Garden</t>
        </is>
      </c>
      <c r="D20" s="24" t="inlineStr">
        <is>
          <t>Webinar</t>
        </is>
      </c>
      <c r="E20" s="26" t="n">
        <v>50</v>
      </c>
      <c r="F20" s="26" t="n">
        <v>39</v>
      </c>
      <c r="G20" s="26" t="n">
        <v>34</v>
      </c>
      <c r="H20" s="27" t="n">
        <v>8391</v>
      </c>
      <c r="I20" s="27" t="n">
        <v>14501</v>
      </c>
    </row>
    <row r="21">
      <c r="A21" s="24" t="inlineStr">
        <is>
          <t>E-2025-020</t>
        </is>
      </c>
      <c r="B21" s="25" t="n">
        <v>45697</v>
      </c>
      <c r="C21" s="24" t="inlineStr">
        <is>
          <t>Hyatt</t>
        </is>
      </c>
      <c r="D21" s="24" t="inlineStr">
        <is>
          <t>Spor</t>
        </is>
      </c>
      <c r="E21" s="26" t="n">
        <v>200</v>
      </c>
      <c r="F21" s="26" t="n">
        <v>175</v>
      </c>
      <c r="G21" s="26" t="n">
        <v>130</v>
      </c>
      <c r="H21" s="27" t="n">
        <v>28266</v>
      </c>
      <c r="I21" s="27" t="n">
        <v>44675</v>
      </c>
    </row>
    <row r="22">
      <c r="A22" s="24" t="inlineStr">
        <is>
          <t>E-2025-021</t>
        </is>
      </c>
      <c r="B22" s="25" t="n">
        <v>45809</v>
      </c>
      <c r="C22" s="24" t="inlineStr">
        <is>
          <t>Park</t>
        </is>
      </c>
      <c r="D22" s="24" t="inlineStr">
        <is>
          <t>Konferans</t>
        </is>
      </c>
      <c r="E22" s="26" t="n">
        <v>50</v>
      </c>
      <c r="F22" s="26" t="n">
        <v>31</v>
      </c>
      <c r="G22" s="26" t="n">
        <v>26</v>
      </c>
      <c r="H22" s="27" t="n">
        <v>9973</v>
      </c>
      <c r="I22" s="27" t="n">
        <v>7814</v>
      </c>
    </row>
    <row r="23">
      <c r="A23" s="24" t="inlineStr">
        <is>
          <t>E-2025-022</t>
        </is>
      </c>
      <c r="B23" s="25" t="n">
        <v>45862</v>
      </c>
      <c r="C23" s="24" t="inlineStr">
        <is>
          <t>Park</t>
        </is>
      </c>
      <c r="D23" s="24" t="inlineStr">
        <is>
          <t>Webinar</t>
        </is>
      </c>
      <c r="E23" s="26" t="n">
        <v>2000</v>
      </c>
      <c r="F23" s="26" t="n">
        <v>1585</v>
      </c>
      <c r="G23" s="26" t="n">
        <v>1314</v>
      </c>
      <c r="H23" s="27" t="n">
        <v>364322</v>
      </c>
      <c r="I23" s="27" t="n">
        <v>327873</v>
      </c>
    </row>
    <row r="24">
      <c r="A24" s="24" t="inlineStr">
        <is>
          <t>E-2025-023</t>
        </is>
      </c>
      <c r="B24" s="25" t="n">
        <v>45977</v>
      </c>
      <c r="C24" s="24" t="inlineStr">
        <is>
          <t>Hyatt</t>
        </is>
      </c>
      <c r="D24" s="24" t="inlineStr">
        <is>
          <t>Workshop</t>
        </is>
      </c>
      <c r="E24" s="26" t="n">
        <v>2000</v>
      </c>
      <c r="F24" s="26" t="n">
        <v>1287</v>
      </c>
      <c r="G24" s="26" t="n">
        <v>955</v>
      </c>
      <c r="H24" s="27" t="n">
        <v>476127</v>
      </c>
      <c r="I24" s="27" t="n">
        <v>342633</v>
      </c>
    </row>
    <row r="25">
      <c r="A25" s="24" t="inlineStr">
        <is>
          <t>E-2025-024</t>
        </is>
      </c>
      <c r="B25" s="25" t="n">
        <v>45820</v>
      </c>
      <c r="C25" s="24" t="inlineStr">
        <is>
          <t>Hyatt</t>
        </is>
      </c>
      <c r="D25" s="24" t="inlineStr">
        <is>
          <t>Toplantı</t>
        </is>
      </c>
      <c r="E25" s="26" t="n">
        <v>1000</v>
      </c>
      <c r="F25" s="26" t="n">
        <v>915</v>
      </c>
      <c r="G25" s="26" t="n">
        <v>753</v>
      </c>
      <c r="H25" s="27" t="n">
        <v>169353</v>
      </c>
      <c r="I25" s="27" t="n">
        <v>263150</v>
      </c>
    </row>
    <row r="26">
      <c r="A26" s="24" t="inlineStr">
        <is>
          <t>E-2025-025</t>
        </is>
      </c>
      <c r="B26" s="25" t="n">
        <v>45681</v>
      </c>
      <c r="C26" s="24" t="inlineStr">
        <is>
          <t>Hyatt</t>
        </is>
      </c>
      <c r="D26" s="24" t="inlineStr">
        <is>
          <t>Webinar</t>
        </is>
      </c>
      <c r="E26" s="26" t="n">
        <v>200</v>
      </c>
      <c r="F26" s="26" t="n">
        <v>213</v>
      </c>
      <c r="G26" s="26" t="n">
        <v>157</v>
      </c>
      <c r="H26" s="27" t="n">
        <v>43362</v>
      </c>
      <c r="I26" s="27" t="n">
        <v>50359</v>
      </c>
    </row>
    <row r="27">
      <c r="A27" s="24" t="inlineStr">
        <is>
          <t>E-2025-026</t>
        </is>
      </c>
      <c r="B27" s="25" t="n">
        <v>45726</v>
      </c>
      <c r="C27" s="24" t="inlineStr">
        <is>
          <t>Plaza</t>
        </is>
      </c>
      <c r="D27" s="24" t="inlineStr">
        <is>
          <t>Spor</t>
        </is>
      </c>
      <c r="E27" s="26" t="n">
        <v>2000</v>
      </c>
      <c r="F27" s="26" t="n">
        <v>2015</v>
      </c>
      <c r="G27" s="26" t="n">
        <v>1645</v>
      </c>
      <c r="H27" s="27" t="n">
        <v>302822</v>
      </c>
      <c r="I27" s="27" t="n">
        <v>597009</v>
      </c>
    </row>
    <row r="28">
      <c r="A28" s="24" t="inlineStr">
        <is>
          <t>E-2025-027</t>
        </is>
      </c>
      <c r="B28" s="25" t="n">
        <v>45839</v>
      </c>
      <c r="C28" s="24" t="inlineStr">
        <is>
          <t>Hilton</t>
        </is>
      </c>
      <c r="D28" s="24" t="inlineStr">
        <is>
          <t>Spor</t>
        </is>
      </c>
      <c r="E28" s="26" t="n">
        <v>200</v>
      </c>
      <c r="F28" s="26" t="n">
        <v>150</v>
      </c>
      <c r="G28" s="26" t="n">
        <v>112</v>
      </c>
      <c r="H28" s="27" t="n">
        <v>40951</v>
      </c>
      <c r="I28" s="27" t="n">
        <v>28286</v>
      </c>
    </row>
    <row r="29">
      <c r="A29" s="24" t="inlineStr">
        <is>
          <t>E-2025-028</t>
        </is>
      </c>
      <c r="B29" s="25" t="n">
        <v>45818</v>
      </c>
      <c r="C29" s="24" t="inlineStr">
        <is>
          <t>Plaza</t>
        </is>
      </c>
      <c r="D29" s="24" t="inlineStr">
        <is>
          <t>Konferans</t>
        </is>
      </c>
      <c r="E29" s="26" t="n">
        <v>100</v>
      </c>
      <c r="F29" s="26" t="n">
        <v>77</v>
      </c>
      <c r="G29" s="26" t="n">
        <v>61</v>
      </c>
      <c r="H29" s="27" t="n">
        <v>14497</v>
      </c>
      <c r="I29" s="27" t="n">
        <v>22348</v>
      </c>
    </row>
    <row r="30">
      <c r="A30" s="24" t="inlineStr">
        <is>
          <t>E-2025-029</t>
        </is>
      </c>
      <c r="B30" s="25" t="n">
        <v>45907</v>
      </c>
      <c r="C30" s="24" t="inlineStr">
        <is>
          <t>Garden</t>
        </is>
      </c>
      <c r="D30" s="24" t="inlineStr">
        <is>
          <t>Toplantı</t>
        </is>
      </c>
      <c r="E30" s="26" t="n">
        <v>2000</v>
      </c>
      <c r="F30" s="26" t="n">
        <v>1366</v>
      </c>
      <c r="G30" s="26" t="n">
        <v>1004</v>
      </c>
      <c r="H30" s="27" t="n">
        <v>378009</v>
      </c>
      <c r="I30" s="27" t="n">
        <v>398991</v>
      </c>
    </row>
    <row r="31">
      <c r="A31" s="24" t="inlineStr">
        <is>
          <t>E-2025-030</t>
        </is>
      </c>
      <c r="B31" s="25" t="n">
        <v>45703</v>
      </c>
      <c r="C31" s="24" t="inlineStr">
        <is>
          <t>Hyatt</t>
        </is>
      </c>
      <c r="D31" s="24" t="inlineStr">
        <is>
          <t>Konferans</t>
        </is>
      </c>
      <c r="E31" s="26" t="n">
        <v>1000</v>
      </c>
      <c r="F31" s="26" t="n">
        <v>692</v>
      </c>
      <c r="G31" s="26" t="n">
        <v>584</v>
      </c>
      <c r="H31" s="27" t="n">
        <v>239275</v>
      </c>
      <c r="I31" s="27" t="n">
        <v>233592</v>
      </c>
    </row>
    <row r="32">
      <c r="A32" s="24" t="inlineStr">
        <is>
          <t>E-2025-031</t>
        </is>
      </c>
      <c r="B32" s="25" t="n">
        <v>45951</v>
      </c>
      <c r="C32" s="24" t="inlineStr">
        <is>
          <t>Plaza</t>
        </is>
      </c>
      <c r="D32" s="24" t="inlineStr">
        <is>
          <t>Spor</t>
        </is>
      </c>
      <c r="E32" s="26" t="n">
        <v>2000</v>
      </c>
      <c r="F32" s="26" t="n">
        <v>1507</v>
      </c>
      <c r="G32" s="26" t="n">
        <v>1087</v>
      </c>
      <c r="H32" s="27" t="n">
        <v>300725</v>
      </c>
      <c r="I32" s="27" t="n">
        <v>412254</v>
      </c>
    </row>
    <row r="33">
      <c r="A33" s="24" t="inlineStr">
        <is>
          <t>E-2025-032</t>
        </is>
      </c>
      <c r="B33" s="25" t="n">
        <v>45855</v>
      </c>
      <c r="C33" s="24" t="inlineStr">
        <is>
          <t>Hilton</t>
        </is>
      </c>
      <c r="D33" s="24" t="inlineStr">
        <is>
          <t>Toplantı</t>
        </is>
      </c>
      <c r="E33" s="26" t="n">
        <v>500</v>
      </c>
      <c r="F33" s="26" t="n">
        <v>527</v>
      </c>
      <c r="G33" s="26" t="n">
        <v>498</v>
      </c>
      <c r="H33" s="27" t="n">
        <v>116468</v>
      </c>
      <c r="I33" s="27" t="n">
        <v>223888</v>
      </c>
    </row>
    <row r="34">
      <c r="A34" s="24" t="inlineStr">
        <is>
          <t>E-2025-033</t>
        </is>
      </c>
      <c r="B34" s="25" t="n">
        <v>45662</v>
      </c>
      <c r="C34" s="24" t="inlineStr">
        <is>
          <t>Crown</t>
        </is>
      </c>
      <c r="D34" s="24" t="inlineStr">
        <is>
          <t>Webinar</t>
        </is>
      </c>
      <c r="E34" s="26" t="n">
        <v>500</v>
      </c>
      <c r="F34" s="26" t="n">
        <v>522</v>
      </c>
      <c r="G34" s="26" t="n">
        <v>421</v>
      </c>
      <c r="H34" s="27" t="n">
        <v>85712</v>
      </c>
      <c r="I34" s="27" t="n">
        <v>140741</v>
      </c>
    </row>
    <row r="35">
      <c r="A35" s="24" t="inlineStr">
        <is>
          <t>E-2025-034</t>
        </is>
      </c>
      <c r="B35" s="25" t="n">
        <v>45939</v>
      </c>
      <c r="C35" s="24" t="inlineStr">
        <is>
          <t>Plaza</t>
        </is>
      </c>
      <c r="D35" s="24" t="inlineStr">
        <is>
          <t>Workshop</t>
        </is>
      </c>
      <c r="E35" s="26" t="n">
        <v>1000</v>
      </c>
      <c r="F35" s="26" t="n">
        <v>818</v>
      </c>
      <c r="G35" s="26" t="n">
        <v>626</v>
      </c>
      <c r="H35" s="27" t="n">
        <v>173306</v>
      </c>
      <c r="I35" s="27" t="n">
        <v>184175</v>
      </c>
    </row>
    <row r="36">
      <c r="A36" s="24" t="inlineStr">
        <is>
          <t>E-2025-035</t>
        </is>
      </c>
      <c r="B36" s="25" t="n">
        <v>45974</v>
      </c>
      <c r="C36" s="24" t="inlineStr">
        <is>
          <t>Park</t>
        </is>
      </c>
      <c r="D36" s="24" t="inlineStr">
        <is>
          <t>Toplantı</t>
        </is>
      </c>
      <c r="E36" s="26" t="n">
        <v>100</v>
      </c>
      <c r="F36" s="26" t="n">
        <v>82</v>
      </c>
      <c r="G36" s="26" t="n">
        <v>72</v>
      </c>
      <c r="H36" s="27" t="n">
        <v>23753</v>
      </c>
      <c r="I36" s="27" t="n">
        <v>25796</v>
      </c>
    </row>
    <row r="37">
      <c r="A37" s="24" t="inlineStr">
        <is>
          <t>E-2025-036</t>
        </is>
      </c>
      <c r="B37" s="25" t="n">
        <v>45846</v>
      </c>
      <c r="C37" s="24" t="inlineStr">
        <is>
          <t>Crown</t>
        </is>
      </c>
      <c r="D37" s="24" t="inlineStr">
        <is>
          <t>Konferans</t>
        </is>
      </c>
      <c r="E37" s="26" t="n">
        <v>50</v>
      </c>
      <c r="F37" s="26" t="n">
        <v>30</v>
      </c>
      <c r="G37" s="26" t="n">
        <v>24</v>
      </c>
      <c r="H37" s="27" t="n">
        <v>8767</v>
      </c>
      <c r="I37" s="27" t="n">
        <v>8425</v>
      </c>
    </row>
    <row r="38">
      <c r="A38" s="24" t="inlineStr">
        <is>
          <t>E-2025-037</t>
        </is>
      </c>
      <c r="B38" s="25" t="n">
        <v>45705</v>
      </c>
      <c r="C38" s="24" t="inlineStr">
        <is>
          <t>Hilton</t>
        </is>
      </c>
      <c r="D38" s="24" t="inlineStr">
        <is>
          <t>Konser</t>
        </is>
      </c>
      <c r="E38" s="26" t="n">
        <v>200</v>
      </c>
      <c r="F38" s="26" t="n">
        <v>144</v>
      </c>
      <c r="G38" s="26" t="n">
        <v>125</v>
      </c>
      <c r="H38" s="27" t="n">
        <v>44767</v>
      </c>
      <c r="I38" s="27" t="n">
        <v>26502</v>
      </c>
    </row>
    <row r="39">
      <c r="A39" s="24" t="inlineStr">
        <is>
          <t>E-2025-038</t>
        </is>
      </c>
      <c r="B39" s="25" t="n">
        <v>45731</v>
      </c>
      <c r="C39" s="24" t="inlineStr">
        <is>
          <t>Park</t>
        </is>
      </c>
      <c r="D39" s="24" t="inlineStr">
        <is>
          <t>Workshop</t>
        </is>
      </c>
      <c r="E39" s="26" t="n">
        <v>200</v>
      </c>
      <c r="F39" s="26" t="n">
        <v>134</v>
      </c>
      <c r="G39" s="26" t="n">
        <v>101</v>
      </c>
      <c r="H39" s="27" t="n">
        <v>38245</v>
      </c>
      <c r="I39" s="27" t="n">
        <v>39101</v>
      </c>
    </row>
    <row r="40">
      <c r="A40" s="24" t="inlineStr">
        <is>
          <t>E-2025-039</t>
        </is>
      </c>
      <c r="B40" s="25" t="n">
        <v>46005</v>
      </c>
      <c r="C40" s="24" t="inlineStr">
        <is>
          <t>Online</t>
        </is>
      </c>
      <c r="D40" s="24" t="inlineStr">
        <is>
          <t>Konser</t>
        </is>
      </c>
      <c r="E40" s="26" t="n">
        <v>2000</v>
      </c>
      <c r="F40" s="26" t="n">
        <v>1590</v>
      </c>
      <c r="G40" s="26" t="n">
        <v>1377</v>
      </c>
      <c r="H40" s="27" t="n">
        <v>518002</v>
      </c>
      <c r="I40" s="27" t="n">
        <v>595956</v>
      </c>
    </row>
    <row r="41">
      <c r="A41" s="24" t="inlineStr">
        <is>
          <t>E-2025-040</t>
        </is>
      </c>
      <c r="B41" s="25" t="n">
        <v>46012</v>
      </c>
      <c r="C41" s="24" t="inlineStr">
        <is>
          <t>Crown</t>
        </is>
      </c>
      <c r="D41" s="24" t="inlineStr">
        <is>
          <t>Konferans</t>
        </is>
      </c>
      <c r="E41" s="26" t="n">
        <v>50</v>
      </c>
      <c r="F41" s="26" t="n">
        <v>35</v>
      </c>
      <c r="G41" s="26" t="n">
        <v>30</v>
      </c>
      <c r="H41" s="27" t="n">
        <v>7159</v>
      </c>
      <c r="I41" s="27" t="n">
        <v>9351</v>
      </c>
    </row>
    <row r="42">
      <c r="A42" s="24" t="inlineStr">
        <is>
          <t>E-2025-041</t>
        </is>
      </c>
      <c r="B42" s="25" t="n">
        <v>45700</v>
      </c>
      <c r="C42" s="24" t="inlineStr">
        <is>
          <t>Crown</t>
        </is>
      </c>
      <c r="D42" s="24" t="inlineStr">
        <is>
          <t>Spor</t>
        </is>
      </c>
      <c r="E42" s="26" t="n">
        <v>1000</v>
      </c>
      <c r="F42" s="26" t="n">
        <v>1006</v>
      </c>
      <c r="G42" s="26" t="n">
        <v>727</v>
      </c>
      <c r="H42" s="27" t="n">
        <v>135686</v>
      </c>
      <c r="I42" s="27" t="n">
        <v>248132</v>
      </c>
    </row>
    <row r="43">
      <c r="A43" s="24" t="inlineStr">
        <is>
          <t>E-2025-042</t>
        </is>
      </c>
      <c r="B43" s="25" t="n">
        <v>45678</v>
      </c>
      <c r="C43" s="24" t="inlineStr">
        <is>
          <t>Plaza</t>
        </is>
      </c>
      <c r="D43" s="24" t="inlineStr">
        <is>
          <t>Workshop</t>
        </is>
      </c>
      <c r="E43" s="26" t="n">
        <v>500</v>
      </c>
      <c r="F43" s="26" t="n">
        <v>327</v>
      </c>
      <c r="G43" s="26" t="n">
        <v>250</v>
      </c>
      <c r="H43" s="27" t="n">
        <v>84090</v>
      </c>
      <c r="I43" s="27" t="n">
        <v>103262</v>
      </c>
    </row>
    <row r="44">
      <c r="A44" s="24" t="inlineStr">
        <is>
          <t>E-2025-043</t>
        </is>
      </c>
      <c r="B44" s="25" t="n">
        <v>45845</v>
      </c>
      <c r="C44" s="24" t="inlineStr">
        <is>
          <t>Stadium</t>
        </is>
      </c>
      <c r="D44" s="24" t="inlineStr">
        <is>
          <t>Spor</t>
        </is>
      </c>
      <c r="E44" s="26" t="n">
        <v>2000</v>
      </c>
      <c r="F44" s="26" t="n">
        <v>1296</v>
      </c>
      <c r="G44" s="26" t="n">
        <v>1029</v>
      </c>
      <c r="H44" s="27" t="n">
        <v>320273</v>
      </c>
      <c r="I44" s="27" t="n">
        <v>396959</v>
      </c>
    </row>
    <row r="45">
      <c r="A45" s="24" t="inlineStr">
        <is>
          <t>E-2025-044</t>
        </is>
      </c>
      <c r="B45" s="25" t="n">
        <v>45892</v>
      </c>
      <c r="C45" s="24" t="inlineStr">
        <is>
          <t>Park</t>
        </is>
      </c>
      <c r="D45" s="24" t="inlineStr">
        <is>
          <t>Workshop</t>
        </is>
      </c>
      <c r="E45" s="26" t="n">
        <v>2000</v>
      </c>
      <c r="F45" s="26" t="n">
        <v>2016</v>
      </c>
      <c r="G45" s="26" t="n">
        <v>1618</v>
      </c>
      <c r="H45" s="27" t="n">
        <v>501213</v>
      </c>
      <c r="I45" s="27" t="n">
        <v>313934</v>
      </c>
    </row>
    <row r="46">
      <c r="A46" s="24" t="inlineStr">
        <is>
          <t>E-2025-045</t>
        </is>
      </c>
      <c r="B46" s="25" t="n">
        <v>45848</v>
      </c>
      <c r="C46" s="24" t="inlineStr">
        <is>
          <t>Garden</t>
        </is>
      </c>
      <c r="D46" s="24" t="inlineStr">
        <is>
          <t>Spor</t>
        </is>
      </c>
      <c r="E46" s="26" t="n">
        <v>500</v>
      </c>
      <c r="F46" s="26" t="n">
        <v>321</v>
      </c>
      <c r="G46" s="26" t="n">
        <v>272</v>
      </c>
      <c r="H46" s="27" t="n">
        <v>71296</v>
      </c>
      <c r="I46" s="27" t="n">
        <v>100181</v>
      </c>
    </row>
    <row r="47">
      <c r="A47" s="24" t="inlineStr">
        <is>
          <t>E-2025-046</t>
        </is>
      </c>
      <c r="B47" s="25" t="n">
        <v>45932</v>
      </c>
      <c r="C47" s="24" t="inlineStr">
        <is>
          <t>Crown</t>
        </is>
      </c>
      <c r="D47" s="24" t="inlineStr">
        <is>
          <t>Workshop</t>
        </is>
      </c>
      <c r="E47" s="26" t="n">
        <v>100</v>
      </c>
      <c r="F47" s="26" t="n">
        <v>106</v>
      </c>
      <c r="G47" s="26" t="n">
        <v>92</v>
      </c>
      <c r="H47" s="27" t="n">
        <v>24905</v>
      </c>
      <c r="I47" s="27" t="n">
        <v>20071</v>
      </c>
    </row>
    <row r="48">
      <c r="A48" s="24" t="inlineStr">
        <is>
          <t>E-2025-047</t>
        </is>
      </c>
      <c r="B48" s="25" t="n">
        <v>45886</v>
      </c>
      <c r="C48" s="24" t="inlineStr">
        <is>
          <t>Online</t>
        </is>
      </c>
      <c r="D48" s="24" t="inlineStr">
        <is>
          <t>Spor</t>
        </is>
      </c>
      <c r="E48" s="26" t="n">
        <v>1000</v>
      </c>
      <c r="F48" s="26" t="n">
        <v>1044</v>
      </c>
      <c r="G48" s="26" t="n">
        <v>737</v>
      </c>
      <c r="H48" s="27" t="n">
        <v>215880</v>
      </c>
      <c r="I48" s="27" t="n">
        <v>176019</v>
      </c>
    </row>
    <row r="49">
      <c r="A49" s="24" t="inlineStr">
        <is>
          <t>E-2025-048</t>
        </is>
      </c>
      <c r="B49" s="25" t="n">
        <v>46001</v>
      </c>
      <c r="C49" s="24" t="inlineStr">
        <is>
          <t>Hilton</t>
        </is>
      </c>
      <c r="D49" s="24" t="inlineStr">
        <is>
          <t>Webinar</t>
        </is>
      </c>
      <c r="E49" s="26" t="n">
        <v>200</v>
      </c>
      <c r="F49" s="26" t="n">
        <v>210</v>
      </c>
      <c r="G49" s="26" t="n">
        <v>194</v>
      </c>
      <c r="H49" s="27" t="n">
        <v>30830</v>
      </c>
      <c r="I49" s="27" t="n">
        <v>84334</v>
      </c>
    </row>
    <row r="50">
      <c r="A50" s="24" t="inlineStr">
        <is>
          <t>E-2025-049</t>
        </is>
      </c>
      <c r="B50" s="25" t="n">
        <v>45824</v>
      </c>
      <c r="C50" s="24" t="inlineStr">
        <is>
          <t>Hyatt</t>
        </is>
      </c>
      <c r="D50" s="24" t="inlineStr">
        <is>
          <t>Konser</t>
        </is>
      </c>
      <c r="E50" s="26" t="n">
        <v>1000</v>
      </c>
      <c r="F50" s="26" t="n">
        <v>1053</v>
      </c>
      <c r="G50" s="26" t="n">
        <v>989</v>
      </c>
      <c r="H50" s="27" t="n">
        <v>208496</v>
      </c>
      <c r="I50" s="27" t="n">
        <v>215049</v>
      </c>
    </row>
    <row r="51">
      <c r="A51" s="24" t="inlineStr">
        <is>
          <t>E-2025-050</t>
        </is>
      </c>
      <c r="B51" s="25" t="n">
        <v>45663</v>
      </c>
      <c r="C51" s="24" t="inlineStr">
        <is>
          <t>Plaza</t>
        </is>
      </c>
      <c r="D51" s="24" t="inlineStr">
        <is>
          <t>Webinar</t>
        </is>
      </c>
      <c r="E51" s="26" t="n">
        <v>2000</v>
      </c>
      <c r="F51" s="26" t="n">
        <v>1789</v>
      </c>
      <c r="G51" s="26" t="n">
        <v>1393</v>
      </c>
      <c r="H51" s="27" t="n">
        <v>406436</v>
      </c>
      <c r="I51" s="27" t="n">
        <v>544281</v>
      </c>
    </row>
  </sheetData>
  <autoFilter ref="A1:I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1" customWidth="1" min="3" max="3"/>
    <col width="11" customWidth="1" min="4" max="4"/>
    <col width="13" customWidth="1" min="5" max="5"/>
    <col width="9" customWidth="1" min="6" max="6"/>
    <col width="13" customWidth="1" min="7" max="7"/>
    <col width="2" customWidth="1" min="8" max="8"/>
    <col width="14" customWidth="1" min="9" max="9"/>
    <col width="13" customWidth="1" min="10" max="10"/>
    <col width="9" customWidth="1" min="11" max="11"/>
  </cols>
  <sheetData>
    <row r="1">
      <c r="A1" s="23" t="inlineStr">
        <is>
          <t>AY</t>
        </is>
      </c>
      <c r="B1" s="23" t="inlineStr">
        <is>
          <t>ETKINLIK</t>
        </is>
      </c>
      <c r="C1" s="23" t="inlineStr">
        <is>
          <t>KATILIM</t>
        </is>
      </c>
      <c r="E1" s="23" t="inlineStr">
        <is>
          <t>TÜR</t>
        </is>
      </c>
      <c r="F1" s="23" t="inlineStr">
        <is>
          <t>ETKINLIK</t>
        </is>
      </c>
      <c r="G1" s="23" t="inlineStr">
        <is>
          <t>KATILIM</t>
        </is>
      </c>
      <c r="I1" s="23" t="inlineStr">
        <is>
          <t>ETKINLIK</t>
        </is>
      </c>
      <c r="J1" s="23" t="inlineStr">
        <is>
          <t>GELIR</t>
        </is>
      </c>
      <c r="K1" s="23" t="inlineStr">
        <is>
          <t>ROI %</t>
        </is>
      </c>
    </row>
    <row r="2">
      <c r="A2" s="28" t="inlineStr">
        <is>
          <t>Oca</t>
        </is>
      </c>
      <c r="B2" s="29">
        <f>COUNTIFS('Veri'!$B$2:$B$5000,"&gt;="&amp;$D2,'Veri'!$B$2:$B$5000,"&lt;="&amp;EOMONTH($D2,0))</f>
        <v/>
      </c>
      <c r="C2" s="29">
        <f>SUMIFS('Veri'!$G$2:$G$5000,'Veri'!$B$2:$B$5000,"&gt;="&amp;$D2,'Veri'!$B$2:$B$5000,"&lt;="&amp;EOMONTH($D2,0))</f>
        <v/>
      </c>
      <c r="D2" s="30" t="n">
        <v>45658</v>
      </c>
      <c r="E2" s="28" t="inlineStr">
        <is>
          <t>Konferans</t>
        </is>
      </c>
      <c r="F2" s="29">
        <f>COUNTIFS('Veri'!$D$2:$D$5000,"Konferans")</f>
        <v/>
      </c>
      <c r="G2" s="29">
        <f>SUMIFS('Veri'!$G$2:$G$5000,'Veri'!$D$2:$D$5000,"Konferans")</f>
        <v/>
      </c>
      <c r="I2" s="31">
        <f>INDEX('Veri'!$A$2:$A$5000,MATCH(LARGE('Veri'!$I$2:$I$5000,1),'Veri'!$I$2:$I$5000,0))</f>
        <v/>
      </c>
      <c r="J2" s="32">
        <f>INDEX('Veri'!$I$2:$I$5000,MATCH(LARGE('Veri'!$I$2:$I$5000,1),'Veri'!$I$2:$I$5000,0))</f>
        <v/>
      </c>
      <c r="K2" s="33">
        <f>IFERROR(J2/INDEX('Veri'!$H$2:$H$5000,MATCH(LARGE('Veri'!$I$2:$I$5000,1),'Veri'!$I$2:$I$5000,0))-1,0)</f>
        <v/>
      </c>
    </row>
    <row r="3">
      <c r="A3" s="28" t="inlineStr">
        <is>
          <t>Şub</t>
        </is>
      </c>
      <c r="B3" s="29">
        <f>COUNTIFS('Veri'!$B$2:$B$5000,"&gt;="&amp;$D3,'Veri'!$B$2:$B$5000,"&lt;="&amp;EOMONTH($D3,0))</f>
        <v/>
      </c>
      <c r="C3" s="29">
        <f>SUMIFS('Veri'!$G$2:$G$5000,'Veri'!$B$2:$B$5000,"&gt;="&amp;$D3,'Veri'!$B$2:$B$5000,"&lt;="&amp;EOMONTH($D3,0))</f>
        <v/>
      </c>
      <c r="D3" s="30" t="n">
        <v>45689</v>
      </c>
      <c r="E3" s="28" t="inlineStr">
        <is>
          <t>Webinar</t>
        </is>
      </c>
      <c r="F3" s="29">
        <f>COUNTIFS('Veri'!$D$2:$D$5000,"Webinar")</f>
        <v/>
      </c>
      <c r="G3" s="29">
        <f>SUMIFS('Veri'!$G$2:$G$5000,'Veri'!$D$2:$D$5000,"Webinar")</f>
        <v/>
      </c>
      <c r="I3" s="31">
        <f>INDEX('Veri'!$A$2:$A$5000,MATCH(LARGE('Veri'!$I$2:$I$5000,2),'Veri'!$I$2:$I$5000,0))</f>
        <v/>
      </c>
      <c r="J3" s="32">
        <f>INDEX('Veri'!$I$2:$I$5000,MATCH(LARGE('Veri'!$I$2:$I$5000,2),'Veri'!$I$2:$I$5000,0))</f>
        <v/>
      </c>
      <c r="K3" s="33">
        <f>IFERROR(J3/INDEX('Veri'!$H$2:$H$5000,MATCH(LARGE('Veri'!$I$2:$I$5000,2),'Veri'!$I$2:$I$5000,0))-1,0)</f>
        <v/>
      </c>
    </row>
    <row r="4">
      <c r="A4" s="28" t="inlineStr">
        <is>
          <t>Mar</t>
        </is>
      </c>
      <c r="B4" s="29">
        <f>COUNTIFS('Veri'!$B$2:$B$5000,"&gt;="&amp;$D4,'Veri'!$B$2:$B$5000,"&lt;="&amp;EOMONTH($D4,0))</f>
        <v/>
      </c>
      <c r="C4" s="29">
        <f>SUMIFS('Veri'!$G$2:$G$5000,'Veri'!$B$2:$B$5000,"&gt;="&amp;$D4,'Veri'!$B$2:$B$5000,"&lt;="&amp;EOMONTH($D4,0))</f>
        <v/>
      </c>
      <c r="D4" s="30" t="n">
        <v>45717</v>
      </c>
      <c r="E4" s="28" t="inlineStr">
        <is>
          <t>Workshop</t>
        </is>
      </c>
      <c r="F4" s="29">
        <f>COUNTIFS('Veri'!$D$2:$D$5000,"Workshop")</f>
        <v/>
      </c>
      <c r="G4" s="29">
        <f>SUMIFS('Veri'!$G$2:$G$5000,'Veri'!$D$2:$D$5000,"Workshop")</f>
        <v/>
      </c>
      <c r="I4" s="31">
        <f>INDEX('Veri'!$A$2:$A$5000,MATCH(LARGE('Veri'!$I$2:$I$5000,3),'Veri'!$I$2:$I$5000,0))</f>
        <v/>
      </c>
      <c r="J4" s="32">
        <f>INDEX('Veri'!$I$2:$I$5000,MATCH(LARGE('Veri'!$I$2:$I$5000,3),'Veri'!$I$2:$I$5000,0))</f>
        <v/>
      </c>
      <c r="K4" s="33">
        <f>IFERROR(J4/INDEX('Veri'!$H$2:$H$5000,MATCH(LARGE('Veri'!$I$2:$I$5000,3),'Veri'!$I$2:$I$5000,0))-1,0)</f>
        <v/>
      </c>
    </row>
    <row r="5">
      <c r="A5" s="28" t="inlineStr">
        <is>
          <t>Nis</t>
        </is>
      </c>
      <c r="B5" s="29">
        <f>COUNTIFS('Veri'!$B$2:$B$5000,"&gt;="&amp;$D5,'Veri'!$B$2:$B$5000,"&lt;="&amp;EOMONTH($D5,0))</f>
        <v/>
      </c>
      <c r="C5" s="29">
        <f>SUMIFS('Veri'!$G$2:$G$5000,'Veri'!$B$2:$B$5000,"&gt;="&amp;$D5,'Veri'!$B$2:$B$5000,"&lt;="&amp;EOMONTH($D5,0))</f>
        <v/>
      </c>
      <c r="D5" s="30" t="n">
        <v>45748</v>
      </c>
      <c r="E5" s="28" t="inlineStr">
        <is>
          <t>Toplantı</t>
        </is>
      </c>
      <c r="F5" s="29">
        <f>COUNTIFS('Veri'!$D$2:$D$5000,"Toplantı")</f>
        <v/>
      </c>
      <c r="G5" s="29">
        <f>SUMIFS('Veri'!$G$2:$G$5000,'Veri'!$D$2:$D$5000,"Toplantı")</f>
        <v/>
      </c>
      <c r="I5" s="31">
        <f>INDEX('Veri'!$A$2:$A$5000,MATCH(LARGE('Veri'!$I$2:$I$5000,4),'Veri'!$I$2:$I$5000,0))</f>
        <v/>
      </c>
      <c r="J5" s="32">
        <f>INDEX('Veri'!$I$2:$I$5000,MATCH(LARGE('Veri'!$I$2:$I$5000,4),'Veri'!$I$2:$I$5000,0))</f>
        <v/>
      </c>
      <c r="K5" s="33">
        <f>IFERROR(J5/INDEX('Veri'!$H$2:$H$5000,MATCH(LARGE('Veri'!$I$2:$I$5000,4),'Veri'!$I$2:$I$5000,0))-1,0)</f>
        <v/>
      </c>
    </row>
    <row r="6">
      <c r="A6" s="28" t="inlineStr">
        <is>
          <t>May</t>
        </is>
      </c>
      <c r="B6" s="29">
        <f>COUNTIFS('Veri'!$B$2:$B$5000,"&gt;="&amp;$D6,'Veri'!$B$2:$B$5000,"&lt;="&amp;EOMONTH($D6,0))</f>
        <v/>
      </c>
      <c r="C6" s="29">
        <f>SUMIFS('Veri'!$G$2:$G$5000,'Veri'!$B$2:$B$5000,"&gt;="&amp;$D6,'Veri'!$B$2:$B$5000,"&lt;="&amp;EOMONTH($D6,0))</f>
        <v/>
      </c>
      <c r="D6" s="30" t="n">
        <v>45778</v>
      </c>
      <c r="E6" s="28" t="inlineStr">
        <is>
          <t>Konser</t>
        </is>
      </c>
      <c r="F6" s="29">
        <f>COUNTIFS('Veri'!$D$2:$D$5000,"Konser")</f>
        <v/>
      </c>
      <c r="G6" s="29">
        <f>SUMIFS('Veri'!$G$2:$G$5000,'Veri'!$D$2:$D$5000,"Konser")</f>
        <v/>
      </c>
      <c r="I6" s="31">
        <f>INDEX('Veri'!$A$2:$A$5000,MATCH(LARGE('Veri'!$I$2:$I$5000,5),'Veri'!$I$2:$I$5000,0))</f>
        <v/>
      </c>
      <c r="J6" s="32">
        <f>INDEX('Veri'!$I$2:$I$5000,MATCH(LARGE('Veri'!$I$2:$I$5000,5),'Veri'!$I$2:$I$5000,0))</f>
        <v/>
      </c>
      <c r="K6" s="33">
        <f>IFERROR(J6/INDEX('Veri'!$H$2:$H$5000,MATCH(LARGE('Veri'!$I$2:$I$5000,5),'Veri'!$I$2:$I$5000,0))-1,0)</f>
        <v/>
      </c>
    </row>
    <row r="7">
      <c r="A7" s="28" t="inlineStr">
        <is>
          <t>Haz</t>
        </is>
      </c>
      <c r="B7" s="29">
        <f>COUNTIFS('Veri'!$B$2:$B$5000,"&gt;="&amp;$D7,'Veri'!$B$2:$B$5000,"&lt;="&amp;EOMONTH($D7,0))</f>
        <v/>
      </c>
      <c r="C7" s="29">
        <f>SUMIFS('Veri'!$G$2:$G$5000,'Veri'!$B$2:$B$5000,"&gt;="&amp;$D7,'Veri'!$B$2:$B$5000,"&lt;="&amp;EOMONTH($D7,0))</f>
        <v/>
      </c>
      <c r="D7" s="30" t="n">
        <v>45809</v>
      </c>
      <c r="E7" s="28" t="inlineStr">
        <is>
          <t>Spor</t>
        </is>
      </c>
      <c r="F7" s="29">
        <f>COUNTIFS('Veri'!$D$2:$D$5000,"Spor")</f>
        <v/>
      </c>
      <c r="G7" s="29">
        <f>SUMIFS('Veri'!$G$2:$G$5000,'Veri'!$D$2:$D$5000,"Spor")</f>
        <v/>
      </c>
      <c r="I7" s="31">
        <f>INDEX('Veri'!$A$2:$A$5000,MATCH(LARGE('Veri'!$I$2:$I$5000,6),'Veri'!$I$2:$I$5000,0))</f>
        <v/>
      </c>
      <c r="J7" s="32">
        <f>INDEX('Veri'!$I$2:$I$5000,MATCH(LARGE('Veri'!$I$2:$I$5000,6),'Veri'!$I$2:$I$5000,0))</f>
        <v/>
      </c>
      <c r="K7" s="33">
        <f>IFERROR(J7/INDEX('Veri'!$H$2:$H$5000,MATCH(LARGE('Veri'!$I$2:$I$5000,6),'Veri'!$I$2:$I$5000,0))-1,0)</f>
        <v/>
      </c>
    </row>
    <row r="8">
      <c r="A8" s="28" t="inlineStr">
        <is>
          <t>Tem</t>
        </is>
      </c>
      <c r="B8" s="29">
        <f>COUNTIFS('Veri'!$B$2:$B$5000,"&gt;="&amp;$D8,'Veri'!$B$2:$B$5000,"&lt;="&amp;EOMONTH($D8,0))</f>
        <v/>
      </c>
      <c r="C8" s="29">
        <f>SUMIFS('Veri'!$G$2:$G$5000,'Veri'!$B$2:$B$5000,"&gt;="&amp;$D8,'Veri'!$B$2:$B$5000,"&lt;="&amp;EOMONTH($D8,0))</f>
        <v/>
      </c>
      <c r="D8" s="30" t="n">
        <v>45839</v>
      </c>
      <c r="I8" s="31">
        <f>INDEX('Veri'!$A$2:$A$5000,MATCH(LARGE('Veri'!$I$2:$I$5000,7),'Veri'!$I$2:$I$5000,0))</f>
        <v/>
      </c>
      <c r="J8" s="32">
        <f>INDEX('Veri'!$I$2:$I$5000,MATCH(LARGE('Veri'!$I$2:$I$5000,7),'Veri'!$I$2:$I$5000,0))</f>
        <v/>
      </c>
      <c r="K8" s="33">
        <f>IFERROR(J8/INDEX('Veri'!$H$2:$H$5000,MATCH(LARGE('Veri'!$I$2:$I$5000,7),'Veri'!$I$2:$I$5000,0))-1,0)</f>
        <v/>
      </c>
    </row>
    <row r="9">
      <c r="A9" s="28" t="inlineStr">
        <is>
          <t>Ağu</t>
        </is>
      </c>
      <c r="B9" s="29">
        <f>COUNTIFS('Veri'!$B$2:$B$5000,"&gt;="&amp;$D9,'Veri'!$B$2:$B$5000,"&lt;="&amp;EOMONTH($D9,0))</f>
        <v/>
      </c>
      <c r="C9" s="29">
        <f>SUMIFS('Veri'!$G$2:$G$5000,'Veri'!$B$2:$B$5000,"&gt;="&amp;$D9,'Veri'!$B$2:$B$5000,"&lt;="&amp;EOMONTH($D9,0))</f>
        <v/>
      </c>
      <c r="D9" s="30" t="n">
        <v>45870</v>
      </c>
      <c r="I9" s="31">
        <f>INDEX('Veri'!$A$2:$A$5000,MATCH(LARGE('Veri'!$I$2:$I$5000,8),'Veri'!$I$2:$I$5000,0))</f>
        <v/>
      </c>
      <c r="J9" s="32">
        <f>INDEX('Veri'!$I$2:$I$5000,MATCH(LARGE('Veri'!$I$2:$I$5000,8),'Veri'!$I$2:$I$5000,0))</f>
        <v/>
      </c>
      <c r="K9" s="33">
        <f>IFERROR(J9/INDEX('Veri'!$H$2:$H$5000,MATCH(LARGE('Veri'!$I$2:$I$5000,8),'Veri'!$I$2:$I$5000,0))-1,0)</f>
        <v/>
      </c>
    </row>
    <row r="10">
      <c r="A10" s="28" t="inlineStr">
        <is>
          <t>Eyl</t>
        </is>
      </c>
      <c r="B10" s="29">
        <f>COUNTIFS('Veri'!$B$2:$B$5000,"&gt;="&amp;$D10,'Veri'!$B$2:$B$5000,"&lt;="&amp;EOMONTH($D10,0))</f>
        <v/>
      </c>
      <c r="C10" s="29">
        <f>SUMIFS('Veri'!$G$2:$G$5000,'Veri'!$B$2:$B$5000,"&gt;="&amp;$D10,'Veri'!$B$2:$B$5000,"&lt;="&amp;EOMONTH($D10,0))</f>
        <v/>
      </c>
      <c r="D10" s="30" t="n">
        <v>45901</v>
      </c>
      <c r="I10" s="31">
        <f>INDEX('Veri'!$A$2:$A$5000,MATCH(LARGE('Veri'!$I$2:$I$5000,9),'Veri'!$I$2:$I$5000,0))</f>
        <v/>
      </c>
      <c r="J10" s="32">
        <f>INDEX('Veri'!$I$2:$I$5000,MATCH(LARGE('Veri'!$I$2:$I$5000,9),'Veri'!$I$2:$I$5000,0))</f>
        <v/>
      </c>
      <c r="K10" s="33">
        <f>IFERROR(J10/INDEX('Veri'!$H$2:$H$5000,MATCH(LARGE('Veri'!$I$2:$I$5000,9),'Veri'!$I$2:$I$5000,0))-1,0)</f>
        <v/>
      </c>
    </row>
    <row r="11">
      <c r="A11" s="28" t="inlineStr">
        <is>
          <t>Eki</t>
        </is>
      </c>
      <c r="B11" s="29">
        <f>COUNTIFS('Veri'!$B$2:$B$5000,"&gt;="&amp;$D11,'Veri'!$B$2:$B$5000,"&lt;="&amp;EOMONTH($D11,0))</f>
        <v/>
      </c>
      <c r="C11" s="29">
        <f>SUMIFS('Veri'!$G$2:$G$5000,'Veri'!$B$2:$B$5000,"&gt;="&amp;$D11,'Veri'!$B$2:$B$5000,"&lt;="&amp;EOMONTH($D11,0))</f>
        <v/>
      </c>
      <c r="D11" s="30" t="n">
        <v>45931</v>
      </c>
      <c r="I11" s="31">
        <f>INDEX('Veri'!$A$2:$A$5000,MATCH(LARGE('Veri'!$I$2:$I$5000,10),'Veri'!$I$2:$I$5000,0))</f>
        <v/>
      </c>
      <c r="J11" s="32">
        <f>INDEX('Veri'!$I$2:$I$5000,MATCH(LARGE('Veri'!$I$2:$I$5000,10),'Veri'!$I$2:$I$5000,0))</f>
        <v/>
      </c>
      <c r="K11" s="33">
        <f>IFERROR(J11/INDEX('Veri'!$H$2:$H$5000,MATCH(LARGE('Veri'!$I$2:$I$5000,10),'Veri'!$I$2:$I$5000,0))-1,0)</f>
        <v/>
      </c>
    </row>
    <row r="12">
      <c r="A12" s="28" t="inlineStr">
        <is>
          <t>Kas</t>
        </is>
      </c>
      <c r="B12" s="29">
        <f>COUNTIFS('Veri'!$B$2:$B$5000,"&gt;="&amp;$D12,'Veri'!$B$2:$B$5000,"&lt;="&amp;EOMONTH($D12,0))</f>
        <v/>
      </c>
      <c r="C12" s="29">
        <f>SUMIFS('Veri'!$G$2:$G$5000,'Veri'!$B$2:$B$5000,"&gt;="&amp;$D12,'Veri'!$B$2:$B$5000,"&lt;="&amp;EOMONTH($D12,0))</f>
        <v/>
      </c>
      <c r="D12" s="30" t="n">
        <v>45962</v>
      </c>
    </row>
    <row r="13">
      <c r="A13" s="28" t="inlineStr">
        <is>
          <t>Ara</t>
        </is>
      </c>
      <c r="B13" s="29">
        <f>COUNTIFS('Veri'!$B$2:$B$5000,"&gt;="&amp;$D13,'Veri'!$B$2:$B$5000,"&lt;="&amp;EOMONTH($D13,0))</f>
        <v/>
      </c>
      <c r="C13" s="29">
        <f>SUMIFS('Veri'!$G$2:$G$5000,'Veri'!$B$2:$B$5000,"&gt;="&amp;$D13,'Veri'!$B$2:$B$5000,"&lt;="&amp;EOMONTH($D13,0))</f>
        <v/>
      </c>
      <c r="D13" s="30" t="n">
        <v>45992</v>
      </c>
    </row>
    <row r="16">
      <c r="A16" s="34" t="inlineStr">
        <is>
          <t>KPI HESAPLAMALARI</t>
        </is>
      </c>
      <c r="B16" s="35" t="n"/>
    </row>
    <row r="17">
      <c r="A17" s="36" t="inlineStr">
        <is>
          <t>Toplam Etkinlik</t>
        </is>
      </c>
      <c r="B17" s="37">
        <f>COUNTA('Veri'!$A$2:$A$5000)</f>
        <v/>
      </c>
    </row>
    <row r="18">
      <c r="A18" s="36" t="inlineStr">
        <is>
          <t>Toplam Kapasite</t>
        </is>
      </c>
      <c r="B18" s="37">
        <f>SUM('Veri'!$E$2:$E$5000)</f>
        <v/>
      </c>
    </row>
    <row r="19">
      <c r="A19" s="36" t="inlineStr">
        <is>
          <t>Toplam Katılım</t>
        </is>
      </c>
      <c r="B19" s="37">
        <f>SUM('Veri'!$G$2:$G$5000)</f>
        <v/>
      </c>
    </row>
    <row r="20">
      <c r="A20" s="36" t="inlineStr">
        <is>
          <t>Ort. Doluluk</t>
        </is>
      </c>
      <c r="B20" s="38">
        <f>IFERROR($B$19/$B$18,0)</f>
        <v/>
      </c>
    </row>
    <row r="21">
      <c r="A21" s="36" t="inlineStr">
        <is>
          <t>Toplam Bütçe</t>
        </is>
      </c>
      <c r="B21" s="39">
        <f>SUM('Veri'!$H$2:$H$5000)</f>
        <v/>
      </c>
    </row>
    <row r="22">
      <c r="A22" s="36" t="inlineStr">
        <is>
          <t>Toplam Gelir</t>
        </is>
      </c>
      <c r="B22" s="39">
        <f>SUM('Veri'!$I$2:$I$5000)</f>
        <v/>
      </c>
    </row>
    <row r="23">
      <c r="A23" s="36" t="inlineStr">
        <is>
          <t>Net Kâr</t>
        </is>
      </c>
      <c r="B23" s="39">
        <f>$B$22-$B$21</f>
        <v/>
      </c>
    </row>
    <row r="24">
      <c r="A24" s="36" t="inlineStr">
        <is>
          <t>ROI %</t>
        </is>
      </c>
      <c r="B24" s="38">
        <f>IFERROR($B$22/$B$21-1,0)</f>
        <v/>
      </c>
    </row>
    <row r="25">
      <c r="A25" s="36" t="inlineStr">
        <is>
          <t>Top Tür</t>
        </is>
      </c>
      <c r="B25" s="40">
        <f>INDEX($E$2:$E$7,MATCH(MAX($F$2:$F$7),$F$2:$F$7,0))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G2:G7">
    <cfRule type="dataBar" priority="2">
      <dataBar>
        <cfvo type="min"/>
        <cfvo type="max"/>
        <color rgb="004F46E5"/>
      </dataBar>
    </cfRule>
  </conditionalFormatting>
  <conditionalFormatting sqref="J2:J11">
    <cfRule type="dataBar" priority="3">
      <dataBar>
        <cfvo type="min"/>
        <cfvo type="max"/>
        <color rgb="00059669"/>
      </dataBar>
    </cfRule>
  </conditionalFormatting>
  <conditionalFormatting sqref="K2:K11">
    <cfRule type="colorScale" priority="4">
      <colorScale>
        <cfvo type="num" val="-0.2"/>
        <cfvo type="num" val="0.5"/>
        <cfvo type="num" val="2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