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'Daten'!$A$1:$H$81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€&quot;;(#,##0)&quot; €&quot;"/>
    <numFmt numFmtId="165" formatCode="#,##0;(#,##0)"/>
    <numFmt numFmtId="166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4F46E5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5" fontId="9" fillId="3" borderId="6" applyAlignment="1" pivotButton="0" quotePrefix="0" xfId="0">
      <alignment horizontal="left" vertical="center" indent="1"/>
    </xf>
    <xf numFmtId="164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4" fontId="2" fillId="0" borderId="0" pivotButton="0" quotePrefix="0" xfId="0"/>
    <xf numFmtId="0" fontId="4" fillId="0" borderId="0" pivotButton="0" quotePrefix="0" xfId="0"/>
    <xf numFmtId="165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5" fontId="4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Brutto pro Abteilung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'Berechnung'!$C$2:$C$8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Netto pro Abteilung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'Berechnung'!D1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'Berechnung'!$D$2:$D$8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Mitarbeiter pro Abteilung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'Berechnung'!$B$2:$B$8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Steuer vs Netto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'Berechnung'!$C$2:$C$8</f>
            </numRef>
          </val>
        </ser>
        <ser>
          <idx val="1"/>
          <order val="1"/>
          <tx>
            <strRef>
              <f>'Berechnung'!D1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'Berechnung'!$D$2:$D$8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EINGABE: Brutto, Steuer, Sozialv., Überstunden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Lohnabrechnung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Gehalt, Steuer, Sozialversicherung, Netto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MITARBEITER</t>
        </is>
      </c>
      <c r="C10" s="13" t="n"/>
      <c r="D10" s="14" t="n"/>
      <c r="E10" s="12" t="inlineStr">
        <is>
          <t>BRUTTO GESAMT</t>
        </is>
      </c>
      <c r="F10" s="13" t="n"/>
      <c r="G10" s="14" t="n"/>
      <c r="H10" s="12" t="inlineStr">
        <is>
          <t>NETTO GESAMT</t>
        </is>
      </c>
      <c r="I10" s="13" t="n"/>
      <c r="J10" s="14" t="n"/>
      <c r="K10" s="12" t="inlineStr">
        <is>
          <t>STEUERLAST %</t>
        </is>
      </c>
      <c r="L10" s="13" t="n"/>
      <c r="M10" s="14" t="n"/>
      <c r="N10" s="12" t="inlineStr">
        <is>
          <t>TOP ABTEILUNG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Berechnung!$B$18</f>
        <v/>
      </c>
      <c r="F11" s="13" t="n"/>
      <c r="G11" s="14" t="n"/>
      <c r="H11" s="16">
        <f>Berechnung!$B$22</f>
        <v/>
      </c>
      <c r="I11" s="13" t="n"/>
      <c r="J11" s="14" t="n"/>
      <c r="K11" s="17">
        <f>Berechnung!$B$25</f>
        <v/>
      </c>
      <c r="L11" s="13" t="n"/>
      <c r="M11" s="14" t="n"/>
      <c r="N11" s="18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Aktiv</t>
        </is>
      </c>
      <c r="C12" s="4" t="n"/>
      <c r="D12" s="20" t="n"/>
      <c r="E12" s="19" t="inlineStr">
        <is>
          <t>Monatlich brutto</t>
        </is>
      </c>
      <c r="F12" s="4" t="n"/>
      <c r="G12" s="20" t="n"/>
      <c r="H12" s="19" t="inlineStr">
        <is>
          <t>Monatlich netto</t>
        </is>
      </c>
      <c r="I12" s="4" t="n"/>
      <c r="J12" s="20" t="n"/>
      <c r="K12" s="19" t="inlineStr">
        <is>
          <t>Abzüge/Brutto</t>
        </is>
      </c>
      <c r="L12" s="4" t="n"/>
      <c r="M12" s="20" t="n"/>
      <c r="N12" s="19" t="inlineStr">
        <is>
          <t>Höchste Lohnsumme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ABTEILUNG &amp; VERTEILUNG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5" customWidth="1" min="3" max="3"/>
    <col width="13" customWidth="1" min="4" max="4"/>
    <col width="13" customWidth="1" min="5" max="5"/>
    <col width="13" customWidth="1" min="6" max="6"/>
    <col width="11" customWidth="1" min="7" max="7"/>
    <col width="13" customWidth="1" min="8" max="8"/>
  </cols>
  <sheetData>
    <row r="1">
      <c r="A1" s="24" t="inlineStr">
        <is>
          <t>MITARBEITER-ID</t>
        </is>
      </c>
      <c r="B1" s="24" t="inlineStr">
        <is>
          <t>NAME</t>
        </is>
      </c>
      <c r="C1" s="24" t="inlineStr">
        <is>
          <t>ABTEILUNG</t>
        </is>
      </c>
      <c r="D1" s="24" t="inlineStr">
        <is>
          <t>BRUTTO</t>
        </is>
      </c>
      <c r="E1" s="24" t="inlineStr">
        <is>
          <t>LOHNSTEUER</t>
        </is>
      </c>
      <c r="F1" s="24" t="inlineStr">
        <is>
          <t>SOZIALV.</t>
        </is>
      </c>
      <c r="G1" s="24" t="inlineStr">
        <is>
          <t>ÜBERSTUNDEN</t>
        </is>
      </c>
      <c r="H1" s="24" t="inlineStr">
        <is>
          <t>NETTO</t>
        </is>
      </c>
    </row>
    <row r="2">
      <c r="A2" s="25" t="inlineStr">
        <is>
          <t>E-1000</t>
        </is>
      </c>
      <c r="B2" s="25" t="inlineStr">
        <is>
          <t>Lea Wagner #0</t>
        </is>
      </c>
      <c r="C2" s="25" t="inlineStr">
        <is>
          <t>HR</t>
        </is>
      </c>
      <c r="D2" s="26" t="n">
        <v>9900</v>
      </c>
      <c r="E2" s="26" t="n">
        <v>2889</v>
      </c>
      <c r="F2" s="26" t="n">
        <v>1386</v>
      </c>
      <c r="G2" s="26" t="n">
        <v>844</v>
      </c>
      <c r="H2" s="27">
        <f>D2-E2-F2+G2</f>
        <v/>
      </c>
    </row>
    <row r="3">
      <c r="A3" s="25" t="inlineStr">
        <is>
          <t>E-1001</t>
        </is>
      </c>
      <c r="B3" s="25" t="inlineStr">
        <is>
          <t>Lukas Fischer #1</t>
        </is>
      </c>
      <c r="C3" s="25" t="inlineStr">
        <is>
          <t>Finanzen</t>
        </is>
      </c>
      <c r="D3" s="26" t="n">
        <v>4300</v>
      </c>
      <c r="E3" s="26" t="n">
        <v>704</v>
      </c>
      <c r="F3" s="26" t="n">
        <v>602</v>
      </c>
      <c r="G3" s="26" t="n">
        <v>616</v>
      </c>
      <c r="H3" s="27">
        <f>D3-E3-F3+G3</f>
        <v/>
      </c>
    </row>
    <row r="4">
      <c r="A4" s="25" t="inlineStr">
        <is>
          <t>E-1002</t>
        </is>
      </c>
      <c r="B4" s="25" t="inlineStr">
        <is>
          <t>Tim Schneider #2</t>
        </is>
      </c>
      <c r="C4" s="25" t="inlineStr">
        <is>
          <t>Betrieb</t>
        </is>
      </c>
      <c r="D4" s="26" t="n">
        <v>9000</v>
      </c>
      <c r="E4" s="26" t="n">
        <v>2166</v>
      </c>
      <c r="F4" s="26" t="n">
        <v>1260</v>
      </c>
      <c r="G4" s="26" t="n">
        <v>763</v>
      </c>
      <c r="H4" s="27">
        <f>D4-E4-F4+G4</f>
        <v/>
      </c>
    </row>
    <row r="5">
      <c r="A5" s="25" t="inlineStr">
        <is>
          <t>E-1003</t>
        </is>
      </c>
      <c r="B5" s="25" t="inlineStr">
        <is>
          <t>Jonas Klein #3</t>
        </is>
      </c>
      <c r="C5" s="25" t="inlineStr">
        <is>
          <t>HR</t>
        </is>
      </c>
      <c r="D5" s="26" t="n">
        <v>9000</v>
      </c>
      <c r="E5" s="26" t="n">
        <v>2013</v>
      </c>
      <c r="F5" s="26" t="n">
        <v>1260</v>
      </c>
      <c r="G5" s="26" t="n">
        <v>1414</v>
      </c>
      <c r="H5" s="27">
        <f>D5-E5-F5+G5</f>
        <v/>
      </c>
    </row>
    <row r="6">
      <c r="A6" s="25" t="inlineStr">
        <is>
          <t>E-1004</t>
        </is>
      </c>
      <c r="B6" s="25" t="inlineStr">
        <is>
          <t>Julia Schmidt #4</t>
        </is>
      </c>
      <c r="C6" s="25" t="inlineStr">
        <is>
          <t>Kundenerfolg</t>
        </is>
      </c>
      <c r="D6" s="26" t="n">
        <v>3200</v>
      </c>
      <c r="E6" s="26" t="n">
        <v>503</v>
      </c>
      <c r="F6" s="26" t="n">
        <v>448</v>
      </c>
      <c r="G6" s="26" t="n">
        <v>524</v>
      </c>
      <c r="H6" s="27">
        <f>D6-E6-F6+G6</f>
        <v/>
      </c>
    </row>
    <row r="7">
      <c r="A7" s="25" t="inlineStr">
        <is>
          <t>E-1005</t>
        </is>
      </c>
      <c r="B7" s="25" t="inlineStr">
        <is>
          <t>Tim Schneider #5</t>
        </is>
      </c>
      <c r="C7" s="25" t="inlineStr">
        <is>
          <t>Entwicklung</t>
        </is>
      </c>
      <c r="D7" s="26" t="n">
        <v>10600</v>
      </c>
      <c r="E7" s="26" t="n">
        <v>2691</v>
      </c>
      <c r="F7" s="26" t="n">
        <v>1484</v>
      </c>
      <c r="G7" s="26" t="n">
        <v>178</v>
      </c>
      <c r="H7" s="27">
        <f>D7-E7-F7+G7</f>
        <v/>
      </c>
    </row>
    <row r="8">
      <c r="A8" s="25" t="inlineStr">
        <is>
          <t>E-1006</t>
        </is>
      </c>
      <c r="B8" s="25" t="inlineStr">
        <is>
          <t>Maximilian Weber #6</t>
        </is>
      </c>
      <c r="C8" s="25" t="inlineStr">
        <is>
          <t>Kundenerfolg</t>
        </is>
      </c>
      <c r="D8" s="26" t="n">
        <v>11600</v>
      </c>
      <c r="E8" s="26" t="n">
        <v>1785</v>
      </c>
      <c r="F8" s="26" t="n">
        <v>1624</v>
      </c>
      <c r="G8" s="26" t="n">
        <v>1125</v>
      </c>
      <c r="H8" s="27">
        <f>D8-E8-F8+G8</f>
        <v/>
      </c>
    </row>
    <row r="9">
      <c r="A9" s="25" t="inlineStr">
        <is>
          <t>E-1007</t>
        </is>
      </c>
      <c r="B9" s="25" t="inlineStr">
        <is>
          <t>Julia Schmidt #7</t>
        </is>
      </c>
      <c r="C9" s="25" t="inlineStr">
        <is>
          <t>Marketing</t>
        </is>
      </c>
      <c r="D9" s="26" t="n">
        <v>5600</v>
      </c>
      <c r="E9" s="26" t="n">
        <v>1378</v>
      </c>
      <c r="F9" s="26" t="n">
        <v>784</v>
      </c>
      <c r="G9" s="26" t="n">
        <v>463</v>
      </c>
      <c r="H9" s="27">
        <f>D9-E9-F9+G9</f>
        <v/>
      </c>
    </row>
    <row r="10">
      <c r="A10" s="25" t="inlineStr">
        <is>
          <t>E-1008</t>
        </is>
      </c>
      <c r="B10" s="25" t="inlineStr">
        <is>
          <t>Anna Bauer #8</t>
        </is>
      </c>
      <c r="C10" s="25" t="inlineStr">
        <is>
          <t>Finanzen</t>
        </is>
      </c>
      <c r="D10" s="26" t="n">
        <v>10600</v>
      </c>
      <c r="E10" s="26" t="n">
        <v>2581</v>
      </c>
      <c r="F10" s="26" t="n">
        <v>1484</v>
      </c>
      <c r="G10" s="26" t="n">
        <v>459</v>
      </c>
      <c r="H10" s="27">
        <f>D10-E10-F10+G10</f>
        <v/>
      </c>
    </row>
    <row r="11">
      <c r="A11" s="25" t="inlineStr">
        <is>
          <t>E-1009</t>
        </is>
      </c>
      <c r="B11" s="25" t="inlineStr">
        <is>
          <t>Tim Schneider #9</t>
        </is>
      </c>
      <c r="C11" s="25" t="inlineStr">
        <is>
          <t>Finanzen</t>
        </is>
      </c>
      <c r="D11" s="26" t="n">
        <v>10400</v>
      </c>
      <c r="E11" s="26" t="n">
        <v>2019</v>
      </c>
      <c r="F11" s="26" t="n">
        <v>1456</v>
      </c>
      <c r="G11" s="26" t="n">
        <v>554</v>
      </c>
      <c r="H11" s="27">
        <f>D11-E11-F11+G11</f>
        <v/>
      </c>
    </row>
    <row r="12">
      <c r="A12" s="25" t="inlineStr">
        <is>
          <t>E-1010</t>
        </is>
      </c>
      <c r="B12" s="25" t="inlineStr">
        <is>
          <t>Lea Wagner #10</t>
        </is>
      </c>
      <c r="C12" s="25" t="inlineStr">
        <is>
          <t>HR</t>
        </is>
      </c>
      <c r="D12" s="26" t="n">
        <v>11900</v>
      </c>
      <c r="E12" s="26" t="n">
        <v>2474</v>
      </c>
      <c r="F12" s="26" t="n">
        <v>1666</v>
      </c>
      <c r="G12" s="26" t="n">
        <v>1648</v>
      </c>
      <c r="H12" s="27">
        <f>D12-E12-F12+G12</f>
        <v/>
      </c>
    </row>
    <row r="13">
      <c r="A13" s="25" t="inlineStr">
        <is>
          <t>E-1011</t>
        </is>
      </c>
      <c r="B13" s="25" t="inlineStr">
        <is>
          <t>Maximilian Weber #11</t>
        </is>
      </c>
      <c r="C13" s="25" t="inlineStr">
        <is>
          <t>Marketing</t>
        </is>
      </c>
      <c r="D13" s="26" t="n">
        <v>9300</v>
      </c>
      <c r="E13" s="26" t="n">
        <v>2573</v>
      </c>
      <c r="F13" s="26" t="n">
        <v>1302</v>
      </c>
      <c r="G13" s="26" t="n">
        <v>1051</v>
      </c>
      <c r="H13" s="27">
        <f>D13-E13-F13+G13</f>
        <v/>
      </c>
    </row>
    <row r="14">
      <c r="A14" s="25" t="inlineStr">
        <is>
          <t>E-1012</t>
        </is>
      </c>
      <c r="B14" s="25" t="inlineStr">
        <is>
          <t>Jonas Klein #12</t>
        </is>
      </c>
      <c r="C14" s="25" t="inlineStr">
        <is>
          <t>Marketing</t>
        </is>
      </c>
      <c r="D14" s="26" t="n">
        <v>8000</v>
      </c>
      <c r="E14" s="26" t="n">
        <v>1865</v>
      </c>
      <c r="F14" s="26" t="n">
        <v>1120</v>
      </c>
      <c r="G14" s="26" t="n">
        <v>780</v>
      </c>
      <c r="H14" s="27">
        <f>D14-E14-F14+G14</f>
        <v/>
      </c>
    </row>
    <row r="15">
      <c r="A15" s="25" t="inlineStr">
        <is>
          <t>E-1013</t>
        </is>
      </c>
      <c r="B15" s="25" t="inlineStr">
        <is>
          <t>Anna Bauer #13</t>
        </is>
      </c>
      <c r="C15" s="25" t="inlineStr">
        <is>
          <t>Finanzen</t>
        </is>
      </c>
      <c r="D15" s="26" t="n">
        <v>3700</v>
      </c>
      <c r="E15" s="26" t="n">
        <v>587</v>
      </c>
      <c r="F15" s="26" t="n">
        <v>518</v>
      </c>
      <c r="G15" s="26" t="n">
        <v>235</v>
      </c>
      <c r="H15" s="27">
        <f>D15-E15-F15+G15</f>
        <v/>
      </c>
    </row>
    <row r="16">
      <c r="A16" s="25" t="inlineStr">
        <is>
          <t>E-1014</t>
        </is>
      </c>
      <c r="B16" s="25" t="inlineStr">
        <is>
          <t>Julia Schmidt #14</t>
        </is>
      </c>
      <c r="C16" s="25" t="inlineStr">
        <is>
          <t>Kundenerfolg</t>
        </is>
      </c>
      <c r="D16" s="26" t="n">
        <v>9300</v>
      </c>
      <c r="E16" s="26" t="n">
        <v>1987</v>
      </c>
      <c r="F16" s="26" t="n">
        <v>1302</v>
      </c>
      <c r="G16" s="26" t="n">
        <v>1325</v>
      </c>
      <c r="H16" s="27">
        <f>D16-E16-F16+G16</f>
        <v/>
      </c>
    </row>
    <row r="17">
      <c r="A17" s="25" t="inlineStr">
        <is>
          <t>E-1015</t>
        </is>
      </c>
      <c r="B17" s="25" t="inlineStr">
        <is>
          <t>Tim Schneider #15</t>
        </is>
      </c>
      <c r="C17" s="25" t="inlineStr">
        <is>
          <t>Betrieb</t>
        </is>
      </c>
      <c r="D17" s="26" t="n">
        <v>10700</v>
      </c>
      <c r="E17" s="26" t="n">
        <v>2893</v>
      </c>
      <c r="F17" s="26" t="n">
        <v>1498</v>
      </c>
      <c r="G17" s="26" t="n">
        <v>1301</v>
      </c>
      <c r="H17" s="27">
        <f>D17-E17-F17+G17</f>
        <v/>
      </c>
    </row>
    <row r="18">
      <c r="A18" s="25" t="inlineStr">
        <is>
          <t>E-1016</t>
        </is>
      </c>
      <c r="B18" s="25" t="inlineStr">
        <is>
          <t>Jonas Klein #16</t>
        </is>
      </c>
      <c r="C18" s="25" t="inlineStr">
        <is>
          <t>Marketing</t>
        </is>
      </c>
      <c r="D18" s="26" t="n">
        <v>5700</v>
      </c>
      <c r="E18" s="26" t="n">
        <v>879</v>
      </c>
      <c r="F18" s="26" t="n">
        <v>798</v>
      </c>
      <c r="G18" s="26" t="n">
        <v>489</v>
      </c>
      <c r="H18" s="27">
        <f>D18-E18-F18+G18</f>
        <v/>
      </c>
    </row>
    <row r="19">
      <c r="A19" s="25" t="inlineStr">
        <is>
          <t>E-1017</t>
        </is>
      </c>
      <c r="B19" s="25" t="inlineStr">
        <is>
          <t>Lukas Fischer #17</t>
        </is>
      </c>
      <c r="C19" s="25" t="inlineStr">
        <is>
          <t>Betrieb</t>
        </is>
      </c>
      <c r="D19" s="26" t="n">
        <v>8900</v>
      </c>
      <c r="E19" s="26" t="n">
        <v>1672</v>
      </c>
      <c r="F19" s="26" t="n">
        <v>1246</v>
      </c>
      <c r="G19" s="26" t="n">
        <v>1145</v>
      </c>
      <c r="H19" s="27">
        <f>D19-E19-F19+G19</f>
        <v/>
      </c>
    </row>
    <row r="20">
      <c r="A20" s="25" t="inlineStr">
        <is>
          <t>E-1018</t>
        </is>
      </c>
      <c r="B20" s="25" t="inlineStr">
        <is>
          <t>Jonas Klein #18</t>
        </is>
      </c>
      <c r="C20" s="25" t="inlineStr">
        <is>
          <t>Vertrieb</t>
        </is>
      </c>
      <c r="D20" s="26" t="n">
        <v>3800</v>
      </c>
      <c r="E20" s="26" t="n">
        <v>1090</v>
      </c>
      <c r="F20" s="26" t="n">
        <v>532</v>
      </c>
      <c r="G20" s="26" t="n">
        <v>609</v>
      </c>
      <c r="H20" s="27">
        <f>D20-E20-F20+G20</f>
        <v/>
      </c>
    </row>
    <row r="21">
      <c r="A21" s="25" t="inlineStr">
        <is>
          <t>E-1019</t>
        </is>
      </c>
      <c r="B21" s="25" t="inlineStr">
        <is>
          <t>Lukas Fischer #19</t>
        </is>
      </c>
      <c r="C21" s="25" t="inlineStr">
        <is>
          <t>Finanzen</t>
        </is>
      </c>
      <c r="D21" s="26" t="n">
        <v>6200</v>
      </c>
      <c r="E21" s="26" t="n">
        <v>1487</v>
      </c>
      <c r="F21" s="26" t="n">
        <v>868</v>
      </c>
      <c r="G21" s="26" t="n">
        <v>30</v>
      </c>
      <c r="H21" s="27">
        <f>D21-E21-F21+G21</f>
        <v/>
      </c>
    </row>
    <row r="22">
      <c r="A22" s="25" t="inlineStr">
        <is>
          <t>E-1020</t>
        </is>
      </c>
      <c r="B22" s="25" t="inlineStr">
        <is>
          <t>Jonas Klein #20</t>
        </is>
      </c>
      <c r="C22" s="25" t="inlineStr">
        <is>
          <t>Vertrieb</t>
        </is>
      </c>
      <c r="D22" s="26" t="n">
        <v>7500</v>
      </c>
      <c r="E22" s="26" t="n">
        <v>1814</v>
      </c>
      <c r="F22" s="26" t="n">
        <v>1050</v>
      </c>
      <c r="G22" s="26" t="n">
        <v>473</v>
      </c>
      <c r="H22" s="27">
        <f>D22-E22-F22+G22</f>
        <v/>
      </c>
    </row>
    <row r="23">
      <c r="A23" s="25" t="inlineStr">
        <is>
          <t>E-1021</t>
        </is>
      </c>
      <c r="B23" s="25" t="inlineStr">
        <is>
          <t>Lea Wagner #21</t>
        </is>
      </c>
      <c r="C23" s="25" t="inlineStr">
        <is>
          <t>Kundenerfolg</t>
        </is>
      </c>
      <c r="D23" s="26" t="n">
        <v>9400</v>
      </c>
      <c r="E23" s="26" t="n">
        <v>1450</v>
      </c>
      <c r="F23" s="26" t="n">
        <v>1316</v>
      </c>
      <c r="G23" s="26" t="n">
        <v>844</v>
      </c>
      <c r="H23" s="27">
        <f>D23-E23-F23+G23</f>
        <v/>
      </c>
    </row>
    <row r="24">
      <c r="A24" s="25" t="inlineStr">
        <is>
          <t>E-1022</t>
        </is>
      </c>
      <c r="B24" s="25" t="inlineStr">
        <is>
          <t>Lukas Fischer #22</t>
        </is>
      </c>
      <c r="C24" s="25" t="inlineStr">
        <is>
          <t>Entwicklung</t>
        </is>
      </c>
      <c r="D24" s="26" t="n">
        <v>11500</v>
      </c>
      <c r="E24" s="26" t="n">
        <v>1841</v>
      </c>
      <c r="F24" s="26" t="n">
        <v>1610</v>
      </c>
      <c r="G24" s="26" t="n">
        <v>207</v>
      </c>
      <c r="H24" s="27">
        <f>D24-E24-F24+G24</f>
        <v/>
      </c>
    </row>
    <row r="25">
      <c r="A25" s="25" t="inlineStr">
        <is>
          <t>E-1023</t>
        </is>
      </c>
      <c r="B25" s="25" t="inlineStr">
        <is>
          <t>Julia Schmidt #23</t>
        </is>
      </c>
      <c r="C25" s="25" t="inlineStr">
        <is>
          <t>Vertrieb</t>
        </is>
      </c>
      <c r="D25" s="26" t="n">
        <v>10500</v>
      </c>
      <c r="E25" s="26" t="n">
        <v>2919</v>
      </c>
      <c r="F25" s="26" t="n">
        <v>1470</v>
      </c>
      <c r="G25" s="26" t="n">
        <v>802</v>
      </c>
      <c r="H25" s="27">
        <f>D25-E25-F25+G25</f>
        <v/>
      </c>
    </row>
    <row r="26">
      <c r="A26" s="25" t="inlineStr">
        <is>
          <t>E-1024</t>
        </is>
      </c>
      <c r="B26" s="25" t="inlineStr">
        <is>
          <t>Anna Bauer #24</t>
        </is>
      </c>
      <c r="C26" s="25" t="inlineStr">
        <is>
          <t>Betrieb</t>
        </is>
      </c>
      <c r="D26" s="26" t="n">
        <v>9200</v>
      </c>
      <c r="E26" s="26" t="n">
        <v>1498</v>
      </c>
      <c r="F26" s="26" t="n">
        <v>1288</v>
      </c>
      <c r="G26" s="26" t="n">
        <v>972</v>
      </c>
      <c r="H26" s="27">
        <f>D26-E26-F26+G26</f>
        <v/>
      </c>
    </row>
    <row r="27">
      <c r="A27" s="25" t="inlineStr">
        <is>
          <t>E-1025</t>
        </is>
      </c>
      <c r="B27" s="25" t="inlineStr">
        <is>
          <t>Tim Schneider #25</t>
        </is>
      </c>
      <c r="C27" s="25" t="inlineStr">
        <is>
          <t>HR</t>
        </is>
      </c>
      <c r="D27" s="26" t="n">
        <v>9000</v>
      </c>
      <c r="E27" s="26" t="n">
        <v>2375</v>
      </c>
      <c r="F27" s="26" t="n">
        <v>1260</v>
      </c>
      <c r="G27" s="26" t="n">
        <v>869</v>
      </c>
      <c r="H27" s="27">
        <f>D27-E27-F27+G27</f>
        <v/>
      </c>
    </row>
    <row r="28">
      <c r="A28" s="25" t="inlineStr">
        <is>
          <t>E-1026</t>
        </is>
      </c>
      <c r="B28" s="25" t="inlineStr">
        <is>
          <t>Maximilian Weber #26</t>
        </is>
      </c>
      <c r="C28" s="25" t="inlineStr">
        <is>
          <t>Betrieb</t>
        </is>
      </c>
      <c r="D28" s="26" t="n">
        <v>4600</v>
      </c>
      <c r="E28" s="26" t="n">
        <v>1075</v>
      </c>
      <c r="F28" s="26" t="n">
        <v>644</v>
      </c>
      <c r="G28" s="26" t="n">
        <v>312</v>
      </c>
      <c r="H28" s="27">
        <f>D28-E28-F28+G28</f>
        <v/>
      </c>
    </row>
    <row r="29">
      <c r="A29" s="25" t="inlineStr">
        <is>
          <t>E-1027</t>
        </is>
      </c>
      <c r="B29" s="25" t="inlineStr">
        <is>
          <t>Tim Schneider #27</t>
        </is>
      </c>
      <c r="C29" s="25" t="inlineStr">
        <is>
          <t>HR</t>
        </is>
      </c>
      <c r="D29" s="26" t="n">
        <v>4100</v>
      </c>
      <c r="E29" s="26" t="n">
        <v>654</v>
      </c>
      <c r="F29" s="26" t="n">
        <v>574</v>
      </c>
      <c r="G29" s="26" t="n">
        <v>522</v>
      </c>
      <c r="H29" s="27">
        <f>D29-E29-F29+G29</f>
        <v/>
      </c>
    </row>
    <row r="30">
      <c r="A30" s="25" t="inlineStr">
        <is>
          <t>E-1028</t>
        </is>
      </c>
      <c r="B30" s="25" t="inlineStr">
        <is>
          <t>Lukas Fischer #28</t>
        </is>
      </c>
      <c r="C30" s="25" t="inlineStr">
        <is>
          <t>Betrieb</t>
        </is>
      </c>
      <c r="D30" s="26" t="n">
        <v>7800</v>
      </c>
      <c r="E30" s="26" t="n">
        <v>2182</v>
      </c>
      <c r="F30" s="26" t="n">
        <v>1092</v>
      </c>
      <c r="G30" s="26" t="n">
        <v>563</v>
      </c>
      <c r="H30" s="27">
        <f>D30-E30-F30+G30</f>
        <v/>
      </c>
    </row>
    <row r="31">
      <c r="A31" s="25" t="inlineStr">
        <is>
          <t>E-1029</t>
        </is>
      </c>
      <c r="B31" s="25" t="inlineStr">
        <is>
          <t>Jonas Klein #29</t>
        </is>
      </c>
      <c r="C31" s="25" t="inlineStr">
        <is>
          <t>HR</t>
        </is>
      </c>
      <c r="D31" s="26" t="n">
        <v>11300</v>
      </c>
      <c r="E31" s="26" t="n">
        <v>2626</v>
      </c>
      <c r="F31" s="26" t="n">
        <v>1582</v>
      </c>
      <c r="G31" s="26" t="n">
        <v>1735</v>
      </c>
      <c r="H31" s="27">
        <f>D31-E31-F31+G31</f>
        <v/>
      </c>
    </row>
    <row r="32">
      <c r="A32" s="25" t="inlineStr">
        <is>
          <t>E-1030</t>
        </is>
      </c>
      <c r="B32" s="25" t="inlineStr">
        <is>
          <t>Lukas Fischer #30</t>
        </is>
      </c>
      <c r="C32" s="25" t="inlineStr">
        <is>
          <t>Finanzen</t>
        </is>
      </c>
      <c r="D32" s="26" t="n">
        <v>6900</v>
      </c>
      <c r="E32" s="26" t="n">
        <v>2035</v>
      </c>
      <c r="F32" s="26" t="n">
        <v>966</v>
      </c>
      <c r="G32" s="26" t="n">
        <v>758</v>
      </c>
      <c r="H32" s="27">
        <f>D32-E32-F32+G32</f>
        <v/>
      </c>
    </row>
    <row r="33">
      <c r="A33" s="25" t="inlineStr">
        <is>
          <t>E-1031</t>
        </is>
      </c>
      <c r="B33" s="25" t="inlineStr">
        <is>
          <t>Tim Schneider #31</t>
        </is>
      </c>
      <c r="C33" s="25" t="inlineStr">
        <is>
          <t>Marketing</t>
        </is>
      </c>
      <c r="D33" s="26" t="n">
        <v>10800</v>
      </c>
      <c r="E33" s="26" t="n">
        <v>2341</v>
      </c>
      <c r="F33" s="26" t="n">
        <v>1512</v>
      </c>
      <c r="G33" s="26" t="n">
        <v>1702</v>
      </c>
      <c r="H33" s="27">
        <f>D33-E33-F33+G33</f>
        <v/>
      </c>
    </row>
    <row r="34">
      <c r="A34" s="25" t="inlineStr">
        <is>
          <t>E-1032</t>
        </is>
      </c>
      <c r="B34" s="25" t="inlineStr">
        <is>
          <t>Sophia Becker #32</t>
        </is>
      </c>
      <c r="C34" s="25" t="inlineStr">
        <is>
          <t>Vertrieb</t>
        </is>
      </c>
      <c r="D34" s="26" t="n">
        <v>9900</v>
      </c>
      <c r="E34" s="26" t="n">
        <v>1913</v>
      </c>
      <c r="F34" s="26" t="n">
        <v>1386</v>
      </c>
      <c r="G34" s="26" t="n">
        <v>1415</v>
      </c>
      <c r="H34" s="27">
        <f>D34-E34-F34+G34</f>
        <v/>
      </c>
    </row>
    <row r="35">
      <c r="A35" s="25" t="inlineStr">
        <is>
          <t>E-1033</t>
        </is>
      </c>
      <c r="B35" s="25" t="inlineStr">
        <is>
          <t>Tim Schneider #33</t>
        </is>
      </c>
      <c r="C35" s="25" t="inlineStr">
        <is>
          <t>HR</t>
        </is>
      </c>
      <c r="D35" s="26" t="n">
        <v>10300</v>
      </c>
      <c r="E35" s="26" t="n">
        <v>2553</v>
      </c>
      <c r="F35" s="26" t="n">
        <v>1442</v>
      </c>
      <c r="G35" s="26" t="n">
        <v>942</v>
      </c>
      <c r="H35" s="27">
        <f>D35-E35-F35+G35</f>
        <v/>
      </c>
    </row>
    <row r="36">
      <c r="A36" s="25" t="inlineStr">
        <is>
          <t>E-1034</t>
        </is>
      </c>
      <c r="B36" s="25" t="inlineStr">
        <is>
          <t>Julia Schmidt #34</t>
        </is>
      </c>
      <c r="C36" s="25" t="inlineStr">
        <is>
          <t>Betrieb</t>
        </is>
      </c>
      <c r="D36" s="26" t="n">
        <v>3600</v>
      </c>
      <c r="E36" s="26" t="n">
        <v>859</v>
      </c>
      <c r="F36" s="26" t="n">
        <v>504</v>
      </c>
      <c r="G36" s="26" t="n">
        <v>602</v>
      </c>
      <c r="H36" s="27">
        <f>D36-E36-F36+G36</f>
        <v/>
      </c>
    </row>
    <row r="37">
      <c r="A37" s="25" t="inlineStr">
        <is>
          <t>E-1035</t>
        </is>
      </c>
      <c r="B37" s="25" t="inlineStr">
        <is>
          <t>Lukas Fischer #35</t>
        </is>
      </c>
      <c r="C37" s="25" t="inlineStr">
        <is>
          <t>HR</t>
        </is>
      </c>
      <c r="D37" s="26" t="n">
        <v>10000</v>
      </c>
      <c r="E37" s="26" t="n">
        <v>2410</v>
      </c>
      <c r="F37" s="26" t="n">
        <v>1400</v>
      </c>
      <c r="G37" s="26" t="n">
        <v>479</v>
      </c>
      <c r="H37" s="27">
        <f>D37-E37-F37+G37</f>
        <v/>
      </c>
    </row>
    <row r="38">
      <c r="A38" s="25" t="inlineStr">
        <is>
          <t>E-1036</t>
        </is>
      </c>
      <c r="B38" s="25" t="inlineStr">
        <is>
          <t>Sophia Becker #36</t>
        </is>
      </c>
      <c r="C38" s="25" t="inlineStr">
        <is>
          <t>Entwicklung</t>
        </is>
      </c>
      <c r="D38" s="26" t="n">
        <v>4100</v>
      </c>
      <c r="E38" s="26" t="n">
        <v>1040</v>
      </c>
      <c r="F38" s="26" t="n">
        <v>574</v>
      </c>
      <c r="G38" s="26" t="n">
        <v>40</v>
      </c>
      <c r="H38" s="27">
        <f>D38-E38-F38+G38</f>
        <v/>
      </c>
    </row>
    <row r="39">
      <c r="A39" s="25" t="inlineStr">
        <is>
          <t>E-1037</t>
        </is>
      </c>
      <c r="B39" s="25" t="inlineStr">
        <is>
          <t>Julia Schmidt #37</t>
        </is>
      </c>
      <c r="C39" s="25" t="inlineStr">
        <is>
          <t>Finanzen</t>
        </is>
      </c>
      <c r="D39" s="26" t="n">
        <v>2900</v>
      </c>
      <c r="E39" s="26" t="n">
        <v>671</v>
      </c>
      <c r="F39" s="26" t="n">
        <v>406</v>
      </c>
      <c r="G39" s="26" t="n">
        <v>123</v>
      </c>
      <c r="H39" s="27">
        <f>D39-E39-F39+G39</f>
        <v/>
      </c>
    </row>
    <row r="40">
      <c r="A40" s="25" t="inlineStr">
        <is>
          <t>E-1038</t>
        </is>
      </c>
      <c r="B40" s="25" t="inlineStr">
        <is>
          <t>Sophia Becker #38</t>
        </is>
      </c>
      <c r="C40" s="25" t="inlineStr">
        <is>
          <t>Betrieb</t>
        </is>
      </c>
      <c r="D40" s="26" t="n">
        <v>4100</v>
      </c>
      <c r="E40" s="26" t="n">
        <v>1014</v>
      </c>
      <c r="F40" s="26" t="n">
        <v>574</v>
      </c>
      <c r="G40" s="26" t="n">
        <v>371</v>
      </c>
      <c r="H40" s="27">
        <f>D40-E40-F40+G40</f>
        <v/>
      </c>
    </row>
    <row r="41">
      <c r="A41" s="25" t="inlineStr">
        <is>
          <t>E-1039</t>
        </is>
      </c>
      <c r="B41" s="25" t="inlineStr">
        <is>
          <t>Julia Schmidt #39</t>
        </is>
      </c>
      <c r="C41" s="25" t="inlineStr">
        <is>
          <t>Kundenerfolg</t>
        </is>
      </c>
      <c r="D41" s="26" t="n">
        <v>6000</v>
      </c>
      <c r="E41" s="26" t="n">
        <v>1634</v>
      </c>
      <c r="F41" s="26" t="n">
        <v>840</v>
      </c>
      <c r="G41" s="26" t="n">
        <v>814</v>
      </c>
      <c r="H41" s="27">
        <f>D41-E41-F41+G41</f>
        <v/>
      </c>
    </row>
    <row r="42">
      <c r="A42" s="25" t="inlineStr">
        <is>
          <t>E-1040</t>
        </is>
      </c>
      <c r="B42" s="25" t="inlineStr">
        <is>
          <t>Lukas Fischer #40</t>
        </is>
      </c>
      <c r="C42" s="25" t="inlineStr">
        <is>
          <t>Kundenerfolg</t>
        </is>
      </c>
      <c r="D42" s="26" t="n">
        <v>9600</v>
      </c>
      <c r="E42" s="26" t="n">
        <v>2534</v>
      </c>
      <c r="F42" s="26" t="n">
        <v>1344</v>
      </c>
      <c r="G42" s="26" t="n">
        <v>987</v>
      </c>
      <c r="H42" s="27">
        <f>D42-E42-F42+G42</f>
        <v/>
      </c>
    </row>
    <row r="43">
      <c r="A43" s="25" t="inlineStr">
        <is>
          <t>E-1041</t>
        </is>
      </c>
      <c r="B43" s="25" t="inlineStr">
        <is>
          <t>Sophia Becker #41</t>
        </is>
      </c>
      <c r="C43" s="25" t="inlineStr">
        <is>
          <t>Vertrieb</t>
        </is>
      </c>
      <c r="D43" s="26" t="n">
        <v>3100</v>
      </c>
      <c r="E43" s="26" t="n">
        <v>596</v>
      </c>
      <c r="F43" s="26" t="n">
        <v>434</v>
      </c>
      <c r="G43" s="26" t="n">
        <v>69</v>
      </c>
      <c r="H43" s="27">
        <f>D43-E43-F43+G43</f>
        <v/>
      </c>
    </row>
    <row r="44">
      <c r="A44" s="25" t="inlineStr">
        <is>
          <t>E-1042</t>
        </is>
      </c>
      <c r="B44" s="25" t="inlineStr">
        <is>
          <t>Tim Schneider #42</t>
        </is>
      </c>
      <c r="C44" s="25" t="inlineStr">
        <is>
          <t>Finanzen</t>
        </is>
      </c>
      <c r="D44" s="26" t="n">
        <v>6800</v>
      </c>
      <c r="E44" s="26" t="n">
        <v>1559</v>
      </c>
      <c r="F44" s="26" t="n">
        <v>952</v>
      </c>
      <c r="G44" s="26" t="n">
        <v>499</v>
      </c>
      <c r="H44" s="27">
        <f>D44-E44-F44+G44</f>
        <v/>
      </c>
    </row>
    <row r="45">
      <c r="A45" s="25" t="inlineStr">
        <is>
          <t>E-1043</t>
        </is>
      </c>
      <c r="B45" s="25" t="inlineStr">
        <is>
          <t>Lea Wagner #43</t>
        </is>
      </c>
      <c r="C45" s="25" t="inlineStr">
        <is>
          <t>Kundenerfolg</t>
        </is>
      </c>
      <c r="D45" s="26" t="n">
        <v>9100</v>
      </c>
      <c r="E45" s="26" t="n">
        <v>2729</v>
      </c>
      <c r="F45" s="26" t="n">
        <v>1274</v>
      </c>
      <c r="G45" s="26" t="n">
        <v>1439</v>
      </c>
      <c r="H45" s="27">
        <f>D45-E45-F45+G45</f>
        <v/>
      </c>
    </row>
    <row r="46">
      <c r="A46" s="25" t="inlineStr">
        <is>
          <t>E-1044</t>
        </is>
      </c>
      <c r="B46" s="25" t="inlineStr">
        <is>
          <t>Jonas Klein #44</t>
        </is>
      </c>
      <c r="C46" s="25" t="inlineStr">
        <is>
          <t>Vertrieb</t>
        </is>
      </c>
      <c r="D46" s="26" t="n">
        <v>7800</v>
      </c>
      <c r="E46" s="26" t="n">
        <v>1700</v>
      </c>
      <c r="F46" s="26" t="n">
        <v>1092</v>
      </c>
      <c r="G46" s="26" t="n">
        <v>1084</v>
      </c>
      <c r="H46" s="27">
        <f>D46-E46-F46+G46</f>
        <v/>
      </c>
    </row>
    <row r="47">
      <c r="A47" s="25" t="inlineStr">
        <is>
          <t>E-1045</t>
        </is>
      </c>
      <c r="B47" s="25" t="inlineStr">
        <is>
          <t>Sophia Becker #45</t>
        </is>
      </c>
      <c r="C47" s="25" t="inlineStr">
        <is>
          <t>Kundenerfolg</t>
        </is>
      </c>
      <c r="D47" s="26" t="n">
        <v>8000</v>
      </c>
      <c r="E47" s="26" t="n">
        <v>2106</v>
      </c>
      <c r="F47" s="26" t="n">
        <v>1120</v>
      </c>
      <c r="G47" s="26" t="n">
        <v>155</v>
      </c>
      <c r="H47" s="27">
        <f>D47-E47-F47+G47</f>
        <v/>
      </c>
    </row>
    <row r="48">
      <c r="A48" s="25" t="inlineStr">
        <is>
          <t>E-1046</t>
        </is>
      </c>
      <c r="B48" s="25" t="inlineStr">
        <is>
          <t>Lea Wagner #46</t>
        </is>
      </c>
      <c r="C48" s="25" t="inlineStr">
        <is>
          <t>Entwicklung</t>
        </is>
      </c>
      <c r="D48" s="26" t="n">
        <v>8400</v>
      </c>
      <c r="E48" s="26" t="n">
        <v>1427</v>
      </c>
      <c r="F48" s="26" t="n">
        <v>1176</v>
      </c>
      <c r="G48" s="26" t="n">
        <v>382</v>
      </c>
      <c r="H48" s="27">
        <f>D48-E48-F48+G48</f>
        <v/>
      </c>
    </row>
    <row r="49">
      <c r="A49" s="25" t="inlineStr">
        <is>
          <t>E-1047</t>
        </is>
      </c>
      <c r="B49" s="25" t="inlineStr">
        <is>
          <t>Lea Wagner #47</t>
        </is>
      </c>
      <c r="C49" s="25" t="inlineStr">
        <is>
          <t>Kundenerfolg</t>
        </is>
      </c>
      <c r="D49" s="26" t="n">
        <v>6700</v>
      </c>
      <c r="E49" s="26" t="n">
        <v>1310</v>
      </c>
      <c r="F49" s="26" t="n">
        <v>938</v>
      </c>
      <c r="G49" s="26" t="n">
        <v>491</v>
      </c>
      <c r="H49" s="27">
        <f>D49-E49-F49+G49</f>
        <v/>
      </c>
    </row>
    <row r="50">
      <c r="A50" s="25" t="inlineStr">
        <is>
          <t>E-1048</t>
        </is>
      </c>
      <c r="B50" s="25" t="inlineStr">
        <is>
          <t>Tim Schneider #48</t>
        </is>
      </c>
      <c r="C50" s="25" t="inlineStr">
        <is>
          <t>Marketing</t>
        </is>
      </c>
      <c r="D50" s="26" t="n">
        <v>7000</v>
      </c>
      <c r="E50" s="26" t="n">
        <v>1809</v>
      </c>
      <c r="F50" s="26" t="n">
        <v>980</v>
      </c>
      <c r="G50" s="26" t="n">
        <v>185</v>
      </c>
      <c r="H50" s="27">
        <f>D50-E50-F50+G50</f>
        <v/>
      </c>
    </row>
    <row r="51">
      <c r="A51" s="25" t="inlineStr">
        <is>
          <t>E-1049</t>
        </is>
      </c>
      <c r="B51" s="25" t="inlineStr">
        <is>
          <t>Sophia Becker #49</t>
        </is>
      </c>
      <c r="C51" s="25" t="inlineStr">
        <is>
          <t>HR</t>
        </is>
      </c>
      <c r="D51" s="26" t="n">
        <v>6900</v>
      </c>
      <c r="E51" s="26" t="n">
        <v>1302</v>
      </c>
      <c r="F51" s="26" t="n">
        <v>966</v>
      </c>
      <c r="G51" s="26" t="n">
        <v>1154</v>
      </c>
      <c r="H51" s="27">
        <f>D51-E51-F51+G51</f>
        <v/>
      </c>
    </row>
    <row r="52">
      <c r="A52" s="25" t="inlineStr">
        <is>
          <t>E-1050</t>
        </is>
      </c>
      <c r="B52" s="25" t="inlineStr">
        <is>
          <t>Maximilian Weber #50</t>
        </is>
      </c>
      <c r="C52" s="25" t="inlineStr">
        <is>
          <t>HR</t>
        </is>
      </c>
      <c r="D52" s="26" t="n">
        <v>4800</v>
      </c>
      <c r="E52" s="26" t="n">
        <v>766</v>
      </c>
      <c r="F52" s="26" t="n">
        <v>672</v>
      </c>
      <c r="G52" s="26" t="n">
        <v>640</v>
      </c>
      <c r="H52" s="27">
        <f>D52-E52-F52+G52</f>
        <v/>
      </c>
    </row>
    <row r="53">
      <c r="A53" s="25" t="inlineStr">
        <is>
          <t>E-1051</t>
        </is>
      </c>
      <c r="B53" s="25" t="inlineStr">
        <is>
          <t>Lukas Fischer #51</t>
        </is>
      </c>
      <c r="C53" s="25" t="inlineStr">
        <is>
          <t>Betrieb</t>
        </is>
      </c>
      <c r="D53" s="26" t="n">
        <v>10200</v>
      </c>
      <c r="E53" s="26" t="n">
        <v>2443</v>
      </c>
      <c r="F53" s="26" t="n">
        <v>1428</v>
      </c>
      <c r="G53" s="26" t="n">
        <v>1666</v>
      </c>
      <c r="H53" s="27">
        <f>D53-E53-F53+G53</f>
        <v/>
      </c>
    </row>
    <row r="54">
      <c r="A54" s="25" t="inlineStr">
        <is>
          <t>E-1052</t>
        </is>
      </c>
      <c r="B54" s="25" t="inlineStr">
        <is>
          <t>Sophia Becker #52</t>
        </is>
      </c>
      <c r="C54" s="25" t="inlineStr">
        <is>
          <t>Betrieb</t>
        </is>
      </c>
      <c r="D54" s="26" t="n">
        <v>8700</v>
      </c>
      <c r="E54" s="26" t="n">
        <v>2482</v>
      </c>
      <c r="F54" s="26" t="n">
        <v>1218</v>
      </c>
      <c r="G54" s="26" t="n">
        <v>272</v>
      </c>
      <c r="H54" s="27">
        <f>D54-E54-F54+G54</f>
        <v/>
      </c>
    </row>
    <row r="55">
      <c r="A55" s="25" t="inlineStr">
        <is>
          <t>E-1053</t>
        </is>
      </c>
      <c r="B55" s="25" t="inlineStr">
        <is>
          <t>Lukas Fischer #53</t>
        </is>
      </c>
      <c r="C55" s="25" t="inlineStr">
        <is>
          <t>Vertrieb</t>
        </is>
      </c>
      <c r="D55" s="26" t="n">
        <v>5400</v>
      </c>
      <c r="E55" s="26" t="n">
        <v>1283</v>
      </c>
      <c r="F55" s="26" t="n">
        <v>756</v>
      </c>
      <c r="G55" s="26" t="n">
        <v>282</v>
      </c>
      <c r="H55" s="27">
        <f>D55-E55-F55+G55</f>
        <v/>
      </c>
    </row>
    <row r="56">
      <c r="A56" s="25" t="inlineStr">
        <is>
          <t>E-1054</t>
        </is>
      </c>
      <c r="B56" s="25" t="inlineStr">
        <is>
          <t>Maximilian Weber #54</t>
        </is>
      </c>
      <c r="C56" s="25" t="inlineStr">
        <is>
          <t>Entwicklung</t>
        </is>
      </c>
      <c r="D56" s="26" t="n">
        <v>7800</v>
      </c>
      <c r="E56" s="26" t="n">
        <v>1486</v>
      </c>
      <c r="F56" s="26" t="n">
        <v>1092</v>
      </c>
      <c r="G56" s="26" t="n">
        <v>1060</v>
      </c>
      <c r="H56" s="27">
        <f>D56-E56-F56+G56</f>
        <v/>
      </c>
    </row>
    <row r="57">
      <c r="A57" s="25" t="inlineStr">
        <is>
          <t>E-1055</t>
        </is>
      </c>
      <c r="B57" s="25" t="inlineStr">
        <is>
          <t>Sophia Becker #55</t>
        </is>
      </c>
      <c r="C57" s="25" t="inlineStr">
        <is>
          <t>Entwicklung</t>
        </is>
      </c>
      <c r="D57" s="26" t="n">
        <v>6200</v>
      </c>
      <c r="E57" s="26" t="n">
        <v>972</v>
      </c>
      <c r="F57" s="26" t="n">
        <v>868</v>
      </c>
      <c r="G57" s="26" t="n">
        <v>639</v>
      </c>
      <c r="H57" s="27">
        <f>D57-E57-F57+G57</f>
        <v/>
      </c>
    </row>
    <row r="58">
      <c r="A58" s="25" t="inlineStr">
        <is>
          <t>E-1056</t>
        </is>
      </c>
      <c r="B58" s="25" t="inlineStr">
        <is>
          <t>Lukas Fischer #56</t>
        </is>
      </c>
      <c r="C58" s="25" t="inlineStr">
        <is>
          <t>Entwicklung</t>
        </is>
      </c>
      <c r="D58" s="26" t="n">
        <v>4900</v>
      </c>
      <c r="E58" s="26" t="n">
        <v>1095</v>
      </c>
      <c r="F58" s="26" t="n">
        <v>686</v>
      </c>
      <c r="G58" s="26" t="n">
        <v>591</v>
      </c>
      <c r="H58" s="27">
        <f>D58-E58-F58+G58</f>
        <v/>
      </c>
    </row>
    <row r="59">
      <c r="A59" s="25" t="inlineStr">
        <is>
          <t>E-1057</t>
        </is>
      </c>
      <c r="B59" s="25" t="inlineStr">
        <is>
          <t>Sophia Becker #57</t>
        </is>
      </c>
      <c r="C59" s="25" t="inlineStr">
        <is>
          <t>HR</t>
        </is>
      </c>
      <c r="D59" s="26" t="n">
        <v>2900</v>
      </c>
      <c r="E59" s="26" t="n">
        <v>599</v>
      </c>
      <c r="F59" s="26" t="n">
        <v>406</v>
      </c>
      <c r="G59" s="26" t="n">
        <v>21</v>
      </c>
      <c r="H59" s="27">
        <f>D59-E59-F59+G59</f>
        <v/>
      </c>
    </row>
    <row r="60">
      <c r="A60" s="25" t="inlineStr">
        <is>
          <t>E-1058</t>
        </is>
      </c>
      <c r="B60" s="25" t="inlineStr">
        <is>
          <t>Julia Schmidt #58</t>
        </is>
      </c>
      <c r="C60" s="25" t="inlineStr">
        <is>
          <t>Marketing</t>
        </is>
      </c>
      <c r="D60" s="26" t="n">
        <v>5500</v>
      </c>
      <c r="E60" s="26" t="n">
        <v>853</v>
      </c>
      <c r="F60" s="26" t="n">
        <v>770</v>
      </c>
      <c r="G60" s="26" t="n">
        <v>187</v>
      </c>
      <c r="H60" s="27">
        <f>D60-E60-F60+G60</f>
        <v/>
      </c>
    </row>
    <row r="61">
      <c r="A61" s="25" t="inlineStr">
        <is>
          <t>E-1059</t>
        </is>
      </c>
      <c r="B61" s="25" t="inlineStr">
        <is>
          <t>Sophia Becker #59</t>
        </is>
      </c>
      <c r="C61" s="25" t="inlineStr">
        <is>
          <t>HR</t>
        </is>
      </c>
      <c r="D61" s="26" t="n">
        <v>10700</v>
      </c>
      <c r="E61" s="26" t="n">
        <v>1621</v>
      </c>
      <c r="F61" s="26" t="n">
        <v>1498</v>
      </c>
      <c r="G61" s="26" t="n">
        <v>408</v>
      </c>
      <c r="H61" s="27">
        <f>D61-E61-F61+G61</f>
        <v/>
      </c>
    </row>
    <row r="62">
      <c r="A62" s="25" t="inlineStr">
        <is>
          <t>E-1060</t>
        </is>
      </c>
      <c r="B62" s="25" t="inlineStr">
        <is>
          <t>Sophia Becker #60</t>
        </is>
      </c>
      <c r="C62" s="25" t="inlineStr">
        <is>
          <t>Kundenerfolg</t>
        </is>
      </c>
      <c r="D62" s="26" t="n">
        <v>11700</v>
      </c>
      <c r="E62" s="26" t="n">
        <v>2907</v>
      </c>
      <c r="F62" s="26" t="n">
        <v>1638</v>
      </c>
      <c r="G62" s="26" t="n">
        <v>1141</v>
      </c>
      <c r="H62" s="27">
        <f>D62-E62-F62+G62</f>
        <v/>
      </c>
    </row>
    <row r="63">
      <c r="A63" s="25" t="inlineStr">
        <is>
          <t>E-1061</t>
        </is>
      </c>
      <c r="B63" s="25" t="inlineStr">
        <is>
          <t>Julia Schmidt #61</t>
        </is>
      </c>
      <c r="C63" s="25" t="inlineStr">
        <is>
          <t>Entwicklung</t>
        </is>
      </c>
      <c r="D63" s="26" t="n">
        <v>4600</v>
      </c>
      <c r="E63" s="26" t="n">
        <v>924</v>
      </c>
      <c r="F63" s="26" t="n">
        <v>644</v>
      </c>
      <c r="G63" s="26" t="n">
        <v>706</v>
      </c>
      <c r="H63" s="27">
        <f>D63-E63-F63+G63</f>
        <v/>
      </c>
    </row>
    <row r="64">
      <c r="A64" s="25" t="inlineStr">
        <is>
          <t>E-1062</t>
        </is>
      </c>
      <c r="B64" s="25" t="inlineStr">
        <is>
          <t>Anna Bauer #62</t>
        </is>
      </c>
      <c r="C64" s="25" t="inlineStr">
        <is>
          <t>Finanzen</t>
        </is>
      </c>
      <c r="D64" s="26" t="n">
        <v>5100</v>
      </c>
      <c r="E64" s="26" t="n">
        <v>1334</v>
      </c>
      <c r="F64" s="26" t="n">
        <v>714</v>
      </c>
      <c r="G64" s="26" t="n">
        <v>396</v>
      </c>
      <c r="H64" s="27">
        <f>D64-E64-F64+G64</f>
        <v/>
      </c>
    </row>
    <row r="65">
      <c r="A65" s="25" t="inlineStr">
        <is>
          <t>E-1063</t>
        </is>
      </c>
      <c r="B65" s="25" t="inlineStr">
        <is>
          <t>Julia Schmidt #63</t>
        </is>
      </c>
      <c r="C65" s="25" t="inlineStr">
        <is>
          <t>Entwicklung</t>
        </is>
      </c>
      <c r="D65" s="26" t="n">
        <v>8800</v>
      </c>
      <c r="E65" s="26" t="n">
        <v>2262</v>
      </c>
      <c r="F65" s="26" t="n">
        <v>1232</v>
      </c>
      <c r="G65" s="26" t="n">
        <v>1381</v>
      </c>
      <c r="H65" s="27">
        <f>D65-E65-F65+G65</f>
        <v/>
      </c>
    </row>
    <row r="66">
      <c r="A66" s="25" t="inlineStr">
        <is>
          <t>E-1064</t>
        </is>
      </c>
      <c r="B66" s="25" t="inlineStr">
        <is>
          <t>Lukas Fischer #64</t>
        </is>
      </c>
      <c r="C66" s="25" t="inlineStr">
        <is>
          <t>Entwicklung</t>
        </is>
      </c>
      <c r="D66" s="26" t="n">
        <v>10700</v>
      </c>
      <c r="E66" s="26" t="n">
        <v>2807</v>
      </c>
      <c r="F66" s="26" t="n">
        <v>1498</v>
      </c>
      <c r="G66" s="26" t="n">
        <v>185</v>
      </c>
      <c r="H66" s="27">
        <f>D66-E66-F66+G66</f>
        <v/>
      </c>
    </row>
    <row r="67">
      <c r="A67" s="25" t="inlineStr">
        <is>
          <t>E-1065</t>
        </is>
      </c>
      <c r="B67" s="25" t="inlineStr">
        <is>
          <t>Tim Schneider #65</t>
        </is>
      </c>
      <c r="C67" s="25" t="inlineStr">
        <is>
          <t>HR</t>
        </is>
      </c>
      <c r="D67" s="26" t="n">
        <v>8300</v>
      </c>
      <c r="E67" s="26" t="n">
        <v>1552</v>
      </c>
      <c r="F67" s="26" t="n">
        <v>1162</v>
      </c>
      <c r="G67" s="26" t="n">
        <v>912</v>
      </c>
      <c r="H67" s="27">
        <f>D67-E67-F67+G67</f>
        <v/>
      </c>
    </row>
    <row r="68">
      <c r="A68" s="25" t="inlineStr">
        <is>
          <t>E-1066</t>
        </is>
      </c>
      <c r="B68" s="25" t="inlineStr">
        <is>
          <t>Tim Schneider #66</t>
        </is>
      </c>
      <c r="C68" s="25" t="inlineStr">
        <is>
          <t>Betrieb</t>
        </is>
      </c>
      <c r="D68" s="26" t="n">
        <v>3400</v>
      </c>
      <c r="E68" s="26" t="n">
        <v>810</v>
      </c>
      <c r="F68" s="26" t="n">
        <v>476</v>
      </c>
      <c r="G68" s="26" t="n">
        <v>301</v>
      </c>
      <c r="H68" s="27">
        <f>D68-E68-F68+G68</f>
        <v/>
      </c>
    </row>
    <row r="69">
      <c r="A69" s="25" t="inlineStr">
        <is>
          <t>E-1067</t>
        </is>
      </c>
      <c r="B69" s="25" t="inlineStr">
        <is>
          <t>Jonas Klein #67</t>
        </is>
      </c>
      <c r="C69" s="25" t="inlineStr">
        <is>
          <t>Betrieb</t>
        </is>
      </c>
      <c r="D69" s="26" t="n">
        <v>9500</v>
      </c>
      <c r="E69" s="26" t="n">
        <v>2730</v>
      </c>
      <c r="F69" s="26" t="n">
        <v>1330</v>
      </c>
      <c r="G69" s="26" t="n">
        <v>341</v>
      </c>
      <c r="H69" s="27">
        <f>D69-E69-F69+G69</f>
        <v/>
      </c>
    </row>
    <row r="70">
      <c r="A70" s="25" t="inlineStr">
        <is>
          <t>E-1068</t>
        </is>
      </c>
      <c r="B70" s="25" t="inlineStr">
        <is>
          <t>Julia Schmidt #68</t>
        </is>
      </c>
      <c r="C70" s="25" t="inlineStr">
        <is>
          <t>Betrieb</t>
        </is>
      </c>
      <c r="D70" s="26" t="n">
        <v>6500</v>
      </c>
      <c r="E70" s="26" t="n">
        <v>1509</v>
      </c>
      <c r="F70" s="26" t="n">
        <v>910</v>
      </c>
      <c r="G70" s="26" t="n">
        <v>457</v>
      </c>
      <c r="H70" s="27">
        <f>D70-E70-F70+G70</f>
        <v/>
      </c>
    </row>
    <row r="71">
      <c r="A71" s="25" t="inlineStr">
        <is>
          <t>E-1069</t>
        </is>
      </c>
      <c r="B71" s="25" t="inlineStr">
        <is>
          <t>Anna Bauer #69</t>
        </is>
      </c>
      <c r="C71" s="25" t="inlineStr">
        <is>
          <t>Kundenerfolg</t>
        </is>
      </c>
      <c r="D71" s="26" t="n">
        <v>10700</v>
      </c>
      <c r="E71" s="26" t="n">
        <v>2526</v>
      </c>
      <c r="F71" s="26" t="n">
        <v>1498</v>
      </c>
      <c r="G71" s="26" t="n">
        <v>963</v>
      </c>
      <c r="H71" s="27">
        <f>D71-E71-F71+G71</f>
        <v/>
      </c>
    </row>
    <row r="72">
      <c r="A72" s="25" t="inlineStr">
        <is>
          <t>E-1070</t>
        </is>
      </c>
      <c r="B72" s="25" t="inlineStr">
        <is>
          <t>Lukas Fischer #70</t>
        </is>
      </c>
      <c r="C72" s="25" t="inlineStr">
        <is>
          <t>Marketing</t>
        </is>
      </c>
      <c r="D72" s="26" t="n">
        <v>4600</v>
      </c>
      <c r="E72" s="26" t="n">
        <v>1210</v>
      </c>
      <c r="F72" s="26" t="n">
        <v>644</v>
      </c>
      <c r="G72" s="26" t="n">
        <v>653</v>
      </c>
      <c r="H72" s="27">
        <f>D72-E72-F72+G72</f>
        <v/>
      </c>
    </row>
    <row r="73">
      <c r="A73" s="25" t="inlineStr">
        <is>
          <t>E-1071</t>
        </is>
      </c>
      <c r="B73" s="25" t="inlineStr">
        <is>
          <t>Maximilian Weber #71</t>
        </is>
      </c>
      <c r="C73" s="25" t="inlineStr">
        <is>
          <t>Entwicklung</t>
        </is>
      </c>
      <c r="D73" s="26" t="n">
        <v>11000</v>
      </c>
      <c r="E73" s="26" t="n">
        <v>2869</v>
      </c>
      <c r="F73" s="26" t="n">
        <v>1540</v>
      </c>
      <c r="G73" s="26" t="n">
        <v>115</v>
      </c>
      <c r="H73" s="27">
        <f>D73-E73-F73+G73</f>
        <v/>
      </c>
    </row>
    <row r="74">
      <c r="A74" s="25" t="inlineStr">
        <is>
          <t>E-1072</t>
        </is>
      </c>
      <c r="B74" s="25" t="inlineStr">
        <is>
          <t>Jonas Klein #72</t>
        </is>
      </c>
      <c r="C74" s="25" t="inlineStr">
        <is>
          <t>Kundenerfolg</t>
        </is>
      </c>
      <c r="D74" s="26" t="n">
        <v>4400</v>
      </c>
      <c r="E74" s="26" t="n">
        <v>950</v>
      </c>
      <c r="F74" s="26" t="n">
        <v>616</v>
      </c>
      <c r="G74" s="26" t="n">
        <v>530</v>
      </c>
      <c r="H74" s="27">
        <f>D74-E74-F74+G74</f>
        <v/>
      </c>
    </row>
    <row r="75">
      <c r="A75" s="25" t="inlineStr">
        <is>
          <t>E-1073</t>
        </is>
      </c>
      <c r="B75" s="25" t="inlineStr">
        <is>
          <t>Sophia Becker #73</t>
        </is>
      </c>
      <c r="C75" s="25" t="inlineStr">
        <is>
          <t>HR</t>
        </is>
      </c>
      <c r="D75" s="26" t="n">
        <v>11800</v>
      </c>
      <c r="E75" s="26" t="n">
        <v>3178</v>
      </c>
      <c r="F75" s="26" t="n">
        <v>1652</v>
      </c>
      <c r="G75" s="26" t="n">
        <v>1891</v>
      </c>
      <c r="H75" s="27">
        <f>D75-E75-F75+G75</f>
        <v/>
      </c>
    </row>
    <row r="76">
      <c r="A76" s="25" t="inlineStr">
        <is>
          <t>E-1074</t>
        </is>
      </c>
      <c r="B76" s="25" t="inlineStr">
        <is>
          <t>Julia Schmidt #74</t>
        </is>
      </c>
      <c r="C76" s="25" t="inlineStr">
        <is>
          <t>Entwicklung</t>
        </is>
      </c>
      <c r="D76" s="26" t="n">
        <v>10600</v>
      </c>
      <c r="E76" s="26" t="n">
        <v>2270</v>
      </c>
      <c r="F76" s="26" t="n">
        <v>1484</v>
      </c>
      <c r="G76" s="26" t="n">
        <v>251</v>
      </c>
      <c r="H76" s="27">
        <f>D76-E76-F76+G76</f>
        <v/>
      </c>
    </row>
    <row r="77">
      <c r="A77" s="25" t="inlineStr">
        <is>
          <t>E-1075</t>
        </is>
      </c>
      <c r="B77" s="25" t="inlineStr">
        <is>
          <t>Lukas Fischer #75</t>
        </is>
      </c>
      <c r="C77" s="25" t="inlineStr">
        <is>
          <t>Betrieb</t>
        </is>
      </c>
      <c r="D77" s="26" t="n">
        <v>8500</v>
      </c>
      <c r="E77" s="26" t="n">
        <v>1331</v>
      </c>
      <c r="F77" s="26" t="n">
        <v>1190</v>
      </c>
      <c r="G77" s="26" t="n">
        <v>778</v>
      </c>
      <c r="H77" s="27">
        <f>D77-E77-F77+G77</f>
        <v/>
      </c>
    </row>
    <row r="78">
      <c r="A78" s="25" t="inlineStr">
        <is>
          <t>E-1076</t>
        </is>
      </c>
      <c r="B78" s="25" t="inlineStr">
        <is>
          <t>Jonas Klein #76</t>
        </is>
      </c>
      <c r="C78" s="25" t="inlineStr">
        <is>
          <t>Kundenerfolg</t>
        </is>
      </c>
      <c r="D78" s="26" t="n">
        <v>8000</v>
      </c>
      <c r="E78" s="26" t="n">
        <v>1814</v>
      </c>
      <c r="F78" s="26" t="n">
        <v>1120</v>
      </c>
      <c r="G78" s="26" t="n">
        <v>569</v>
      </c>
      <c r="H78" s="27">
        <f>D78-E78-F78+G78</f>
        <v/>
      </c>
    </row>
    <row r="79">
      <c r="A79" s="25" t="inlineStr">
        <is>
          <t>E-1077</t>
        </is>
      </c>
      <c r="B79" s="25" t="inlineStr">
        <is>
          <t>Anna Bauer #77</t>
        </is>
      </c>
      <c r="C79" s="25" t="inlineStr">
        <is>
          <t>HR</t>
        </is>
      </c>
      <c r="D79" s="26" t="n">
        <v>4000</v>
      </c>
      <c r="E79" s="26" t="n">
        <v>687</v>
      </c>
      <c r="F79" s="26" t="n">
        <v>560</v>
      </c>
      <c r="G79" s="26" t="n">
        <v>559</v>
      </c>
      <c r="H79" s="27">
        <f>D79-E79-F79+G79</f>
        <v/>
      </c>
    </row>
    <row r="80">
      <c r="A80" s="25" t="inlineStr">
        <is>
          <t>E-1078</t>
        </is>
      </c>
      <c r="B80" s="25" t="inlineStr">
        <is>
          <t>Lukas Fischer #78</t>
        </is>
      </c>
      <c r="C80" s="25" t="inlineStr">
        <is>
          <t>Marketing</t>
        </is>
      </c>
      <c r="D80" s="26" t="n">
        <v>9600</v>
      </c>
      <c r="E80" s="26" t="n">
        <v>1975</v>
      </c>
      <c r="F80" s="26" t="n">
        <v>1344</v>
      </c>
      <c r="G80" s="26" t="n">
        <v>94</v>
      </c>
      <c r="H80" s="27">
        <f>D80-E80-F80+G80</f>
        <v/>
      </c>
    </row>
    <row r="81">
      <c r="A81" s="25" t="inlineStr">
        <is>
          <t>E-1079</t>
        </is>
      </c>
      <c r="B81" s="25" t="inlineStr">
        <is>
          <t>Tim Schneider #79</t>
        </is>
      </c>
      <c r="C81" s="25" t="inlineStr">
        <is>
          <t>Marketing</t>
        </is>
      </c>
      <c r="D81" s="26" t="n">
        <v>8800</v>
      </c>
      <c r="E81" s="26" t="n">
        <v>2619</v>
      </c>
      <c r="F81" s="26" t="n">
        <v>1232</v>
      </c>
      <c r="G81" s="26" t="n">
        <v>515</v>
      </c>
      <c r="H81" s="27">
        <f>D81-E81-F81+G81</f>
        <v/>
      </c>
    </row>
  </sheetData>
  <autoFilter ref="A1:H8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9" customWidth="1" min="2" max="2"/>
    <col width="13" customWidth="1" min="3" max="3"/>
    <col width="13" customWidth="1" min="4" max="4"/>
  </cols>
  <sheetData>
    <row r="1">
      <c r="A1" s="24" t="inlineStr">
        <is>
          <t>ABTEILUNG</t>
        </is>
      </c>
      <c r="B1" s="24" t="inlineStr">
        <is>
          <t>MITARBEITER</t>
        </is>
      </c>
      <c r="C1" s="24" t="inlineStr">
        <is>
          <t>BRUTTO</t>
        </is>
      </c>
      <c r="D1" s="24" t="inlineStr">
        <is>
          <t>NETTO</t>
        </is>
      </c>
    </row>
    <row r="2">
      <c r="A2" s="28" t="inlineStr">
        <is>
          <t>Entwicklung</t>
        </is>
      </c>
      <c r="B2" s="29">
        <f>COUNTIFS('Daten'!$C$2:$C$5000,"Entwicklung")</f>
        <v/>
      </c>
      <c r="C2" s="27">
        <f>SUMIFS('Daten'!$D$2:$D$5000,'Daten'!$C$2:$C$5000,"Entwicklung")</f>
        <v/>
      </c>
      <c r="D2" s="27">
        <f>SUMIFS('Daten'!$H$2:$H$5000,'Daten'!$C$2:$C$5000,"Entwicklung")</f>
        <v/>
      </c>
    </row>
    <row r="3">
      <c r="A3" s="28" t="inlineStr">
        <is>
          <t>Marketing</t>
        </is>
      </c>
      <c r="B3" s="29">
        <f>COUNTIFS('Daten'!$C$2:$C$5000,"Marketing")</f>
        <v/>
      </c>
      <c r="C3" s="27">
        <f>SUMIFS('Daten'!$D$2:$D$5000,'Daten'!$C$2:$C$5000,"Marketing")</f>
        <v/>
      </c>
      <c r="D3" s="27">
        <f>SUMIFS('Daten'!$H$2:$H$5000,'Daten'!$C$2:$C$5000,"Marketing")</f>
        <v/>
      </c>
    </row>
    <row r="4">
      <c r="A4" s="28" t="inlineStr">
        <is>
          <t>Vertrieb</t>
        </is>
      </c>
      <c r="B4" s="29">
        <f>COUNTIFS('Daten'!$C$2:$C$5000,"Vertrieb")</f>
        <v/>
      </c>
      <c r="C4" s="27">
        <f>SUMIFS('Daten'!$D$2:$D$5000,'Daten'!$C$2:$C$5000,"Vertrieb")</f>
        <v/>
      </c>
      <c r="D4" s="27">
        <f>SUMIFS('Daten'!$H$2:$H$5000,'Daten'!$C$2:$C$5000,"Vertrieb")</f>
        <v/>
      </c>
    </row>
    <row r="5">
      <c r="A5" s="28" t="inlineStr">
        <is>
          <t>Betrieb</t>
        </is>
      </c>
      <c r="B5" s="29">
        <f>COUNTIFS('Daten'!$C$2:$C$5000,"Betrieb")</f>
        <v/>
      </c>
      <c r="C5" s="27">
        <f>SUMIFS('Daten'!$D$2:$D$5000,'Daten'!$C$2:$C$5000,"Betrieb")</f>
        <v/>
      </c>
      <c r="D5" s="27">
        <f>SUMIFS('Daten'!$H$2:$H$5000,'Daten'!$C$2:$C$5000,"Betrieb")</f>
        <v/>
      </c>
    </row>
    <row r="6">
      <c r="A6" s="28" t="inlineStr">
        <is>
          <t>Finanzen</t>
        </is>
      </c>
      <c r="B6" s="29">
        <f>COUNTIFS('Daten'!$C$2:$C$5000,"Finanzen")</f>
        <v/>
      </c>
      <c r="C6" s="27">
        <f>SUMIFS('Daten'!$D$2:$D$5000,'Daten'!$C$2:$C$5000,"Finanzen")</f>
        <v/>
      </c>
      <c r="D6" s="27">
        <f>SUMIFS('Daten'!$H$2:$H$5000,'Daten'!$C$2:$C$5000,"Finanzen")</f>
        <v/>
      </c>
    </row>
    <row r="7">
      <c r="A7" s="28" t="inlineStr">
        <is>
          <t>HR</t>
        </is>
      </c>
      <c r="B7" s="29">
        <f>COUNTIFS('Daten'!$C$2:$C$5000,"HR")</f>
        <v/>
      </c>
      <c r="C7" s="27">
        <f>SUMIFS('Daten'!$D$2:$D$5000,'Daten'!$C$2:$C$5000,"HR")</f>
        <v/>
      </c>
      <c r="D7" s="27">
        <f>SUMIFS('Daten'!$H$2:$H$5000,'Daten'!$C$2:$C$5000,"HR")</f>
        <v/>
      </c>
    </row>
    <row r="8">
      <c r="A8" s="28" t="inlineStr">
        <is>
          <t>Kundenerfolg</t>
        </is>
      </c>
      <c r="B8" s="29">
        <f>COUNTIFS('Daten'!$C$2:$C$5000,"Kundenerfolg")</f>
        <v/>
      </c>
      <c r="C8" s="27">
        <f>SUMIFS('Daten'!$D$2:$D$5000,'Daten'!$C$2:$C$5000,"Kundenerfolg")</f>
        <v/>
      </c>
      <c r="D8" s="27">
        <f>SUMIFS('Daten'!$H$2:$H$5000,'Daten'!$C$2:$C$5000,"Kundenerfolg")</f>
        <v/>
      </c>
    </row>
    <row r="16">
      <c r="A16" s="30" t="inlineStr">
        <is>
          <t>KPI-BERECHNUNGEN</t>
        </is>
      </c>
      <c r="B16" s="31" t="n"/>
    </row>
    <row r="17">
      <c r="A17" s="32" t="inlineStr">
        <is>
          <t>Mitarbeiter gesamt</t>
        </is>
      </c>
      <c r="B17" s="33">
        <f>COUNTA('Daten'!$A$2:$A$5000)</f>
        <v/>
      </c>
    </row>
    <row r="18">
      <c r="A18" s="32" t="inlineStr">
        <is>
          <t>Brutto gesamt</t>
        </is>
      </c>
      <c r="B18" s="34">
        <f>SUM('Daten'!$D$2:$D$5000)</f>
        <v/>
      </c>
    </row>
    <row r="19">
      <c r="A19" s="32" t="inlineStr">
        <is>
          <t>Steuer gesamt</t>
        </is>
      </c>
      <c r="B19" s="34">
        <f>SUM('Daten'!$E$2:$E$5000)</f>
        <v/>
      </c>
    </row>
    <row r="20">
      <c r="A20" s="32" t="inlineStr">
        <is>
          <t>Sozialv. gesamt</t>
        </is>
      </c>
      <c r="B20" s="34">
        <f>SUM('Daten'!$F$2:$F$5000)</f>
        <v/>
      </c>
    </row>
    <row r="21">
      <c r="A21" s="32" t="inlineStr">
        <is>
          <t>Überstunden gesamt</t>
        </is>
      </c>
      <c r="B21" s="34">
        <f>SUM('Daten'!$G$2:$G$5000)</f>
        <v/>
      </c>
    </row>
    <row r="22">
      <c r="A22" s="32" t="inlineStr">
        <is>
          <t>Netto gesamt</t>
        </is>
      </c>
      <c r="B22" s="34">
        <f>SUM('Daten'!$H$2:$H$5000)</f>
        <v/>
      </c>
    </row>
    <row r="23">
      <c r="A23" s="32" t="inlineStr">
        <is>
          <t>Ø Brutto</t>
        </is>
      </c>
      <c r="B23" s="34">
        <f>AVERAGE('Daten'!$D$2:$D$5000)</f>
        <v/>
      </c>
    </row>
    <row r="24">
      <c r="A24" s="32" t="inlineStr">
        <is>
          <t>Ø Netto</t>
        </is>
      </c>
      <c r="B24" s="34">
        <f>AVERAGE('Daten'!$H$2:$H$5000)</f>
        <v/>
      </c>
    </row>
    <row r="25">
      <c r="A25" s="32" t="inlineStr">
        <is>
          <t>Steuerlast %</t>
        </is>
      </c>
      <c r="B25" s="35">
        <f>IFERROR(($B$19+$B$20)/$B$18,0)</f>
        <v/>
      </c>
    </row>
    <row r="26">
      <c r="A26" s="32" t="inlineStr">
        <is>
          <t>Top Abteilung</t>
        </is>
      </c>
      <c r="B26" s="36">
        <f>INDEX($A$2:$A$8,MATCH(MAX($C$2:$C$8),$C$2:$C$8,0))</f>
        <v/>
      </c>
    </row>
    <row r="27">
      <c r="A27" s="32" t="inlineStr">
        <is>
          <t>Top Abteilung Brutto</t>
        </is>
      </c>
      <c r="B27" s="34">
        <f>MAX($C$2:$C$8)</f>
        <v/>
      </c>
    </row>
  </sheetData>
  <conditionalFormatting sqref="B2:B8">
    <cfRule type="dataBar" priority="1">
      <dataBar>
        <cfvo type="min"/>
        <cfvo type="max"/>
        <color rgb="002563EB"/>
      </dataBar>
    </cfRule>
  </conditionalFormatting>
  <conditionalFormatting sqref="C2:C8">
    <cfRule type="dataBar" priority="2">
      <dataBar>
        <cfvo type="min"/>
        <cfvo type="max"/>
        <color rgb="004F46E5"/>
      </dataBar>
    </cfRule>
  </conditionalFormatting>
  <conditionalFormatting sqref="D2:D8">
    <cfRule type="dataBar" priority="3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2026-06-02T15:44:56Z</dcterms:created>
  <dcterms:modified xmlns:dcterms="http://purl.org/dc/terms/" xmlns:xsi="http://www.w3.org/2001/XMLSchema-instance" xsi:type="dcterms:W3CDTF">2026-06-02T15:44:56Z</dcterms:modified>
</cp:coreProperties>
</file>